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https://bmsservis-my.sharepoint.com/personal/borecky_bmsservis_cz/Documents/2022-3100_BO_Brno, primární kolektor, Oprava vodovodu, Etapa II/DPS/MaR a ESIL/_Edit/"/>
    </mc:Choice>
  </mc:AlternateContent>
  <xr:revisionPtr revIDLastSave="2" documentId="8_{8C62D2D9-EC8B-42B4-A65A-3E08BD2E884E}" xr6:coauthVersionLast="47" xr6:coauthVersionMax="47" xr10:uidLastSave="{AE63908F-87F0-4EF3-9B12-6726C5A43CBB}"/>
  <bookViews>
    <workbookView xWindow="-120" yWindow="-120" windowWidth="29040" windowHeight="15840" activeTab="4" xr2:uid="{00000000-000D-0000-FFFF-FFFF00000000}"/>
  </bookViews>
  <sheets>
    <sheet name="Pokyny pro vyplnění" sheetId="11" r:id="rId1"/>
    <sheet name="Stavba" sheetId="1" r:id="rId2"/>
    <sheet name="VzorPolozky" sheetId="10" state="hidden" r:id="rId3"/>
    <sheet name="SO-331 SO-331.1 Pol" sheetId="12" r:id="rId4"/>
    <sheet name="SO-331 SO-331.2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'SO-331 SO-331.1 Pol'!$1:$7</definedName>
    <definedName name="_xlnm.Print_Titles" localSheetId="4">'SO-331 SO-331.2 Pol'!$1:$7</definedName>
    <definedName name="oadresa">Stavba!$D$6</definedName>
    <definedName name="Objednatel" localSheetId="1">Stavba!$D$5</definedName>
    <definedName name="Objekt" localSheetId="1">Stavba!$B$38</definedName>
    <definedName name="_xlnm.Print_Area" localSheetId="3">'SO-331 SO-331.1 Pol'!$A$1:$Y$56</definedName>
    <definedName name="_xlnm.Print_Area" localSheetId="4">'SO-331 SO-331.2 Pol'!$A$1:$Y$47</definedName>
    <definedName name="_xlnm.Print_Area" localSheetId="1">Stavba!$A$1:$J$60</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59" i="1" l="1"/>
  <c r="I58" i="1"/>
  <c r="I57" i="1"/>
  <c r="I56" i="1"/>
  <c r="I55" i="1"/>
  <c r="G43" i="1"/>
  <c r="F43" i="1"/>
  <c r="G42" i="1"/>
  <c r="F42" i="1"/>
  <c r="G41" i="1"/>
  <c r="F41" i="1"/>
  <c r="G39" i="1"/>
  <c r="F39" i="1"/>
  <c r="G46" i="13"/>
  <c r="BA44" i="13"/>
  <c r="BA40" i="13"/>
  <c r="BA38" i="13"/>
  <c r="BA36" i="13"/>
  <c r="BA34" i="13"/>
  <c r="BA32" i="13"/>
  <c r="BA30" i="13"/>
  <c r="BA28" i="13"/>
  <c r="BA12" i="13"/>
  <c r="BA10" i="13"/>
  <c r="G8" i="13"/>
  <c r="I8" i="13"/>
  <c r="O8" i="13"/>
  <c r="Q8" i="13"/>
  <c r="G9" i="13"/>
  <c r="M9" i="13" s="1"/>
  <c r="M8" i="13" s="1"/>
  <c r="I9" i="13"/>
  <c r="K9" i="13"/>
  <c r="K8" i="13" s="1"/>
  <c r="O9" i="13"/>
  <c r="Q9" i="13"/>
  <c r="V9" i="13"/>
  <c r="V8" i="13" s="1"/>
  <c r="G11" i="13"/>
  <c r="I11" i="13"/>
  <c r="K11" i="13"/>
  <c r="M11" i="13"/>
  <c r="O11" i="13"/>
  <c r="Q11" i="13"/>
  <c r="V11" i="13"/>
  <c r="G14" i="13"/>
  <c r="G15" i="13"/>
  <c r="M15" i="13" s="1"/>
  <c r="I15" i="13"/>
  <c r="I14" i="13" s="1"/>
  <c r="K15" i="13"/>
  <c r="O15" i="13"/>
  <c r="Q15" i="13"/>
  <c r="Q14" i="13" s="1"/>
  <c r="V15" i="13"/>
  <c r="G17" i="13"/>
  <c r="M17" i="13" s="1"/>
  <c r="I17" i="13"/>
  <c r="K17" i="13"/>
  <c r="K14" i="13" s="1"/>
  <c r="O17" i="13"/>
  <c r="Q17" i="13"/>
  <c r="V17" i="13"/>
  <c r="V14" i="13" s="1"/>
  <c r="G19" i="13"/>
  <c r="I19" i="13"/>
  <c r="K19" i="13"/>
  <c r="M19" i="13"/>
  <c r="O19" i="13"/>
  <c r="Q19" i="13"/>
  <c r="V19" i="13"/>
  <c r="G21" i="13"/>
  <c r="AF46" i="13" s="1"/>
  <c r="I21" i="13"/>
  <c r="K21" i="13"/>
  <c r="O21" i="13"/>
  <c r="O14" i="13" s="1"/>
  <c r="Q21" i="13"/>
  <c r="V21" i="13"/>
  <c r="G23" i="13"/>
  <c r="M23" i="13" s="1"/>
  <c r="I23" i="13"/>
  <c r="K23" i="13"/>
  <c r="O23" i="13"/>
  <c r="Q23" i="13"/>
  <c r="V23" i="13"/>
  <c r="G25" i="13"/>
  <c r="M25" i="13" s="1"/>
  <c r="I25" i="13"/>
  <c r="K25" i="13"/>
  <c r="O25" i="13"/>
  <c r="Q25" i="13"/>
  <c r="V25" i="13"/>
  <c r="G27" i="13"/>
  <c r="I27" i="13"/>
  <c r="K27" i="13"/>
  <c r="M27" i="13"/>
  <c r="O27" i="13"/>
  <c r="Q27" i="13"/>
  <c r="V27" i="13"/>
  <c r="G29" i="13"/>
  <c r="M29" i="13" s="1"/>
  <c r="I29" i="13"/>
  <c r="K29" i="13"/>
  <c r="O29" i="13"/>
  <c r="Q29" i="13"/>
  <c r="V29" i="13"/>
  <c r="G31" i="13"/>
  <c r="M31" i="13" s="1"/>
  <c r="I31" i="13"/>
  <c r="K31" i="13"/>
  <c r="O31" i="13"/>
  <c r="Q31" i="13"/>
  <c r="V31" i="13"/>
  <c r="G33" i="13"/>
  <c r="M33" i="13" s="1"/>
  <c r="I33" i="13"/>
  <c r="K33" i="13"/>
  <c r="O33" i="13"/>
  <c r="Q33" i="13"/>
  <c r="V33" i="13"/>
  <c r="G35" i="13"/>
  <c r="I35" i="13"/>
  <c r="K35" i="13"/>
  <c r="M35" i="13"/>
  <c r="O35" i="13"/>
  <c r="Q35" i="13"/>
  <c r="V35" i="13"/>
  <c r="G37" i="13"/>
  <c r="M37" i="13" s="1"/>
  <c r="I37" i="13"/>
  <c r="K37" i="13"/>
  <c r="O37" i="13"/>
  <c r="Q37" i="13"/>
  <c r="V37" i="13"/>
  <c r="G39" i="13"/>
  <c r="M39" i="13" s="1"/>
  <c r="I39" i="13"/>
  <c r="K39" i="13"/>
  <c r="O39" i="13"/>
  <c r="Q39" i="13"/>
  <c r="V39" i="13"/>
  <c r="G41" i="13"/>
  <c r="K41" i="13"/>
  <c r="O41" i="13"/>
  <c r="V41" i="13"/>
  <c r="G43" i="13"/>
  <c r="I43" i="13"/>
  <c r="I41" i="13" s="1"/>
  <c r="K43" i="13"/>
  <c r="M43" i="13"/>
  <c r="M41" i="13" s="1"/>
  <c r="O43" i="13"/>
  <c r="Q43" i="13"/>
  <c r="Q41" i="13" s="1"/>
  <c r="V43" i="13"/>
  <c r="AE46" i="13"/>
  <c r="G55" i="12"/>
  <c r="BA44" i="12"/>
  <c r="G8" i="12"/>
  <c r="K8" i="12"/>
  <c r="O8" i="12"/>
  <c r="V8" i="12"/>
  <c r="G9" i="12"/>
  <c r="I9" i="12"/>
  <c r="I8" i="12" s="1"/>
  <c r="K9" i="12"/>
  <c r="M9" i="12"/>
  <c r="M8" i="12" s="1"/>
  <c r="O9" i="12"/>
  <c r="Q9" i="12"/>
  <c r="Q8" i="12" s="1"/>
  <c r="V9" i="12"/>
  <c r="G11" i="12"/>
  <c r="I11" i="12"/>
  <c r="I10" i="12" s="1"/>
  <c r="K11" i="12"/>
  <c r="M11" i="12"/>
  <c r="O11" i="12"/>
  <c r="Q11" i="12"/>
  <c r="Q10" i="12" s="1"/>
  <c r="V11" i="12"/>
  <c r="G12" i="12"/>
  <c r="M12" i="12" s="1"/>
  <c r="I12" i="12"/>
  <c r="K12" i="12"/>
  <c r="K10" i="12" s="1"/>
  <c r="O12" i="12"/>
  <c r="Q12" i="12"/>
  <c r="V12" i="12"/>
  <c r="V10" i="12" s="1"/>
  <c r="G14" i="12"/>
  <c r="I14" i="12"/>
  <c r="K14" i="12"/>
  <c r="M14" i="12"/>
  <c r="O14" i="12"/>
  <c r="Q14" i="12"/>
  <c r="V14" i="12"/>
  <c r="G15" i="12"/>
  <c r="M15" i="12" s="1"/>
  <c r="I15" i="12"/>
  <c r="K15" i="12"/>
  <c r="O15" i="12"/>
  <c r="O10" i="12" s="1"/>
  <c r="Q15" i="12"/>
  <c r="V15" i="12"/>
  <c r="G17" i="12"/>
  <c r="I17" i="12"/>
  <c r="K17" i="12"/>
  <c r="M17" i="12"/>
  <c r="O17" i="12"/>
  <c r="Q17" i="12"/>
  <c r="V17" i="12"/>
  <c r="G18" i="12"/>
  <c r="M18" i="12" s="1"/>
  <c r="I18" i="12"/>
  <c r="K18" i="12"/>
  <c r="O18" i="12"/>
  <c r="Q18" i="12"/>
  <c r="V18" i="12"/>
  <c r="G20" i="12"/>
  <c r="I20" i="12"/>
  <c r="K20" i="12"/>
  <c r="M20" i="12"/>
  <c r="O20" i="12"/>
  <c r="Q20" i="12"/>
  <c r="V20" i="12"/>
  <c r="G21" i="12"/>
  <c r="M21" i="12" s="1"/>
  <c r="I21" i="12"/>
  <c r="K21" i="12"/>
  <c r="O21" i="12"/>
  <c r="Q21" i="12"/>
  <c r="V21" i="12"/>
  <c r="G22" i="12"/>
  <c r="I22" i="12"/>
  <c r="K22" i="12"/>
  <c r="M22" i="12"/>
  <c r="O22" i="12"/>
  <c r="Q22" i="12"/>
  <c r="V22" i="12"/>
  <c r="G23" i="12"/>
  <c r="M23" i="12" s="1"/>
  <c r="I23" i="12"/>
  <c r="K23" i="12"/>
  <c r="O23" i="12"/>
  <c r="Q23" i="12"/>
  <c r="V23" i="12"/>
  <c r="G25" i="12"/>
  <c r="I25" i="12"/>
  <c r="K25" i="12"/>
  <c r="M25" i="12"/>
  <c r="O25" i="12"/>
  <c r="Q25" i="12"/>
  <c r="V25" i="12"/>
  <c r="G26" i="12"/>
  <c r="M26" i="12" s="1"/>
  <c r="I26" i="12"/>
  <c r="K26" i="12"/>
  <c r="O26" i="12"/>
  <c r="Q26" i="12"/>
  <c r="V26" i="12"/>
  <c r="G28" i="12"/>
  <c r="I28" i="12"/>
  <c r="K28" i="12"/>
  <c r="M28" i="12"/>
  <c r="O28" i="12"/>
  <c r="Q28" i="12"/>
  <c r="V28" i="12"/>
  <c r="G30" i="12"/>
  <c r="M30" i="12" s="1"/>
  <c r="I30" i="12"/>
  <c r="K30" i="12"/>
  <c r="O30" i="12"/>
  <c r="Q30" i="12"/>
  <c r="V30" i="12"/>
  <c r="G32" i="12"/>
  <c r="I32" i="12"/>
  <c r="K32" i="12"/>
  <c r="M32" i="12"/>
  <c r="O32" i="12"/>
  <c r="Q32" i="12"/>
  <c r="V32" i="12"/>
  <c r="G35" i="12"/>
  <c r="M35" i="12" s="1"/>
  <c r="I35" i="12"/>
  <c r="K35" i="12"/>
  <c r="O35" i="12"/>
  <c r="Q35" i="12"/>
  <c r="V35" i="12"/>
  <c r="G36" i="12"/>
  <c r="I36" i="12"/>
  <c r="K36" i="12"/>
  <c r="M36" i="12"/>
  <c r="O36" i="12"/>
  <c r="Q36" i="12"/>
  <c r="V36" i="12"/>
  <c r="G37" i="12"/>
  <c r="I37" i="12"/>
  <c r="K37" i="12"/>
  <c r="M37" i="12"/>
  <c r="O37" i="12"/>
  <c r="Q37" i="12"/>
  <c r="V37" i="12"/>
  <c r="G39" i="12"/>
  <c r="I39" i="12"/>
  <c r="K39" i="12"/>
  <c r="M39" i="12"/>
  <c r="O39" i="12"/>
  <c r="Q39" i="12"/>
  <c r="V39" i="12"/>
  <c r="G40" i="12"/>
  <c r="M40" i="12" s="1"/>
  <c r="I40" i="12"/>
  <c r="K40" i="12"/>
  <c r="O40" i="12"/>
  <c r="Q40" i="12"/>
  <c r="V40" i="12"/>
  <c r="G41" i="12"/>
  <c r="I41" i="12"/>
  <c r="K41" i="12"/>
  <c r="M41" i="12"/>
  <c r="O41" i="12"/>
  <c r="Q41" i="12"/>
  <c r="V41" i="12"/>
  <c r="G42" i="12"/>
  <c r="I42" i="12"/>
  <c r="K42" i="12"/>
  <c r="M42" i="12"/>
  <c r="O42" i="12"/>
  <c r="Q42" i="12"/>
  <c r="V42" i="12"/>
  <c r="G43" i="12"/>
  <c r="I43" i="12"/>
  <c r="K43" i="12"/>
  <c r="M43" i="12"/>
  <c r="O43" i="12"/>
  <c r="Q43" i="12"/>
  <c r="V43" i="12"/>
  <c r="G45" i="12"/>
  <c r="M45" i="12" s="1"/>
  <c r="I45" i="12"/>
  <c r="K45" i="12"/>
  <c r="O45" i="12"/>
  <c r="Q45" i="12"/>
  <c r="V45" i="12"/>
  <c r="G47" i="12"/>
  <c r="I47" i="12"/>
  <c r="K47" i="12"/>
  <c r="M47" i="12"/>
  <c r="O47" i="12"/>
  <c r="Q47" i="12"/>
  <c r="V47" i="12"/>
  <c r="G48" i="12"/>
  <c r="I48" i="12"/>
  <c r="K48" i="12"/>
  <c r="M48" i="12"/>
  <c r="O48" i="12"/>
  <c r="Q48" i="12"/>
  <c r="V48" i="12"/>
  <c r="G49" i="12"/>
  <c r="I49" i="12"/>
  <c r="K49" i="12"/>
  <c r="M49" i="12"/>
  <c r="O49" i="12"/>
  <c r="Q49" i="12"/>
  <c r="V49" i="12"/>
  <c r="G51" i="12"/>
  <c r="M51" i="12" s="1"/>
  <c r="I51" i="12"/>
  <c r="K51" i="12"/>
  <c r="O51" i="12"/>
  <c r="Q51" i="12"/>
  <c r="V51" i="12"/>
  <c r="G52" i="12"/>
  <c r="I52" i="12"/>
  <c r="K52" i="12"/>
  <c r="M52" i="12"/>
  <c r="O52" i="12"/>
  <c r="Q52" i="12"/>
  <c r="V52" i="12"/>
  <c r="AE55" i="12"/>
  <c r="I20" i="1"/>
  <c r="I19" i="1"/>
  <c r="I18" i="1"/>
  <c r="I17" i="1"/>
  <c r="I16" i="1"/>
  <c r="I60" i="1"/>
  <c r="J58" i="1" s="1"/>
  <c r="J57" i="1"/>
  <c r="F44" i="1"/>
  <c r="G23" i="1" s="1"/>
  <c r="G44" i="1"/>
  <c r="G25" i="1" s="1"/>
  <c r="H44" i="1"/>
  <c r="I43" i="1"/>
  <c r="I42" i="1"/>
  <c r="I41" i="1"/>
  <c r="I39" i="1"/>
  <c r="I44" i="1" s="1"/>
  <c r="J28" i="1"/>
  <c r="J26" i="1"/>
  <c r="G38" i="1"/>
  <c r="F38" i="1"/>
  <c r="J23" i="1"/>
  <c r="J24" i="1"/>
  <c r="J25" i="1"/>
  <c r="J27" i="1"/>
  <c r="E24" i="1"/>
  <c r="G24" i="1"/>
  <c r="E26" i="1"/>
  <c r="G26" i="1"/>
  <c r="J55" i="1" l="1"/>
  <c r="J59" i="1"/>
  <c r="J56" i="1"/>
  <c r="J60" i="1" s="1"/>
  <c r="A27" i="1"/>
  <c r="M21" i="13"/>
  <c r="M14" i="13" s="1"/>
  <c r="M10" i="12"/>
  <c r="G10" i="12"/>
  <c r="AF55" i="12"/>
  <c r="I21" i="1"/>
  <c r="J43" i="1"/>
  <c r="J41" i="1"/>
  <c r="J42" i="1"/>
  <c r="J39" i="1"/>
  <c r="J44" i="1" s="1"/>
  <c r="G28" i="1" l="1"/>
  <c r="G27" i="1" s="1"/>
  <c r="G29" i="1" s="1"/>
  <c r="A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Jakub Sladkovsky</author>
  </authors>
  <commentList>
    <comment ref="S6" authorId="0" shapeId="0" xr:uid="{66C647EB-B2DB-41F3-8B59-931861134D12}">
      <text>
        <r>
          <rPr>
            <sz val="9"/>
            <color indexed="81"/>
            <rFont val="Tahoma"/>
            <family val="2"/>
            <charset val="238"/>
          </rPr>
          <t>Jedná se o informaci, zda se jedná o položku, která je do rozpočtu zadána z cenové soustavy RTS, nebo vlastní.</t>
        </r>
      </text>
    </comment>
    <comment ref="T6" authorId="0" shapeId="0" xr:uid="{B4B5A3B8-A5CE-4B32-A034-95C439E67A94}">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Jakub Sladkovsky</author>
  </authors>
  <commentList>
    <comment ref="S6" authorId="0" shapeId="0" xr:uid="{1407DD28-F42F-4B35-8D41-208093FB7DD4}">
      <text>
        <r>
          <rPr>
            <sz val="9"/>
            <color indexed="81"/>
            <rFont val="Tahoma"/>
            <family val="2"/>
            <charset val="238"/>
          </rPr>
          <t>Jedná se o informaci, zda se jedná o položku, která je do rozpočtu zadána z cenové soustavy RTS, nebo vlastní.</t>
        </r>
      </text>
    </comment>
    <comment ref="T6" authorId="0" shapeId="0" xr:uid="{32307557-9B27-4AC3-B625-BDC803959C4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<sst xmlns="http://schemas.openxmlformats.org/spreadsheetml/2006/main" count="665" uniqueCount="266">
  <si>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</si>
  <si>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</si>
  <si>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</si>
  <si>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</si>
  <si>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</si>
  <si>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</si>
  <si>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</si>
  <si>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</si>
  <si>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</si>
  <si>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</si>
  <si>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</si>
  <si>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</si>
  <si>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</si>
  <si>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</si>
  <si>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</si>
  <si>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</si>
  <si>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</si>
  <si>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</si>
  <si>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</si>
  <si>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</si>
  <si>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</si>
  <si>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</si>
  <si>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</si>
  <si>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</si>
  <si>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</si>
  <si>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</si>
  <si>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</si>
  <si>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</si>
  <si>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</si>
  <si>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</si>
  <si>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</si>
  <si>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</si>
  <si>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</si>
  <si>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</si>
  <si>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</si>
  <si>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</si>
  <si>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</si>
  <si>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</si>
  <si>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</si>
  <si>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</si>
  <si>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</si>
  <si>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</si>
  <si>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</si>
  <si>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Musil Josef, ing.</t>
  </si>
  <si>
    <t>2022-3100</t>
  </si>
  <si>
    <t>Brno, Primární kolektor – napojení ovládacích klapek etapa II, etapa III</t>
  </si>
  <si>
    <t>BMS SERVIS, s.r.o.</t>
  </si>
  <si>
    <t>Vídeňská 186/118</t>
  </si>
  <si>
    <t>Brno-Přízřenice</t>
  </si>
  <si>
    <t>61900</t>
  </si>
  <si>
    <t>27723364</t>
  </si>
  <si>
    <t>CZ27723364</t>
  </si>
  <si>
    <t>Stavba</t>
  </si>
  <si>
    <t>Inženýrský objekt</t>
  </si>
  <si>
    <t>SO-331</t>
  </si>
  <si>
    <t>Elektro a MaR</t>
  </si>
  <si>
    <t>SO-331.1</t>
  </si>
  <si>
    <t>Elektroinstalační práce a materiál</t>
  </si>
  <si>
    <t>SO-331.2</t>
  </si>
  <si>
    <t>Měření a regulace základní sestava</t>
  </si>
  <si>
    <t>Celkem za stavbu</t>
  </si>
  <si>
    <t>CZK</t>
  </si>
  <si>
    <t>#POPS</t>
  </si>
  <si>
    <t>Popis stavby: 2022-3100 - Brno, Primární kolektor – napojení ovládacích klapek etapa II, etapa III</t>
  </si>
  <si>
    <t>#POPO</t>
  </si>
  <si>
    <t>Popis objektu: SO-331 - Elektro a MaR</t>
  </si>
  <si>
    <t>#POPR</t>
  </si>
  <si>
    <t>Popis rozpočtu: SO-331.1 - Elektroinstalační práce a materiál</t>
  </si>
  <si>
    <t>Popis rozpočtu: SO-331.2 - Měření a regulace základní sestava</t>
  </si>
  <si>
    <t>Rekapitulace dílů</t>
  </si>
  <si>
    <t>Typ dílu</t>
  </si>
  <si>
    <t>900</t>
  </si>
  <si>
    <t>HZS</t>
  </si>
  <si>
    <t>M36_01</t>
  </si>
  <si>
    <t>Dodávka a motáž rozvaděčů a ovl.skříní</t>
  </si>
  <si>
    <t>M36_02</t>
  </si>
  <si>
    <t>Řídící systém, software</t>
  </si>
  <si>
    <t>M36_03</t>
  </si>
  <si>
    <t>Dodávka a montáž periferních zařízení</t>
  </si>
  <si>
    <t>M21</t>
  </si>
  <si>
    <t>Elektromontáže</t>
  </si>
  <si>
    <t>VN</t>
  </si>
  <si>
    <t>ON</t>
  </si>
  <si>
    <t>Položkový soupis prací a dodávek</t>
  </si>
  <si>
    <t>#TypZaznamu#</t>
  </si>
  <si>
    <t>STA</t>
  </si>
  <si>
    <t>ING</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</si>
  <si>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</si>
  <si>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</si>
  <si>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</si>
  <si>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</si>
  <si>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</si>
  <si>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</si>
  <si>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</si>
  <si>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</si>
  <si>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</si>
  <si>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</si>
  <si>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</si>
  <si>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</si>
  <si>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</si>
  <si>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</si>
  <si>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</si>
  <si>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</si>
  <si>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</si>
  <si>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</si>
  <si>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</si>
  <si>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</si>
  <si>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</si>
  <si>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</si>
  <si>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</si>
  <si>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</si>
  <si>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</si>
  <si>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</si>
  <si>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901      R00</t>
  </si>
  <si>
    <t>Hzs-předběžná obhlídka     čl.17-1a</t>
  </si>
  <si>
    <t>h</t>
  </si>
  <si>
    <t>Prav.M</t>
  </si>
  <si>
    <t>RTS 22/ II</t>
  </si>
  <si>
    <t>Běžná</t>
  </si>
  <si>
    <t>POL10_</t>
  </si>
  <si>
    <t>341118531R</t>
  </si>
  <si>
    <t>kabel 1-CXKH-R; bezhalogenový oheňretardující silový; pevné uložení v obyčejném popř.vlhkém prostředí; Cu jádro kulaté jednodrátové (RE); počet a průřez žil 4x2,5mm2; vnější průměr 11,0 mm; teplota použití -15 až 90 °C; max.provoz.teplota při zkratu 250 °C; min.teplota pokládky -5 °C; splňuje požadavky na požární odolnost; barva pláště oranžová</t>
  </si>
  <si>
    <t>m</t>
  </si>
  <si>
    <t>SPCM</t>
  </si>
  <si>
    <t>Indiv</t>
  </si>
  <si>
    <t>Specifikace</t>
  </si>
  <si>
    <t>POL3_</t>
  </si>
  <si>
    <t>210800230R00</t>
  </si>
  <si>
    <t xml:space="preserve">Montáž kabelu bezhalogenového CXKH 1 kV, 4 x 2,5 mm2, volně uloženého,  </t>
  </si>
  <si>
    <t>Práce</t>
  </si>
  <si>
    <t>POL1_</t>
  </si>
  <si>
    <t>Odkaz na mn. položky pořadí 2 : 330,00000</t>
  </si>
  <si>
    <t>VV</t>
  </si>
  <si>
    <t>34143286J10x2T</t>
  </si>
  <si>
    <t>Funkční kabel PRAFlaGuard 10x2x0,8 (OPPO), včetně montáže</t>
  </si>
  <si>
    <t>Vlastní</t>
  </si>
  <si>
    <t>210850127R00</t>
  </si>
  <si>
    <t>Montáž kabelu sdělovacího TCEKY C, 12 P 1, pevně uloženého</t>
  </si>
  <si>
    <t>Odkaz na mn. položky pořadí 4 : 330,00000</t>
  </si>
  <si>
    <t>37123015xT</t>
  </si>
  <si>
    <t>Kabel FTP CAT5e, PVC+PE, 4x2x0,55mm, bezhalogenový</t>
  </si>
  <si>
    <t>222280501R00</t>
  </si>
  <si>
    <t>UTP,FTP,SEKU,SYKY do 7 mm vně.prům.volně ve žlabu</t>
  </si>
  <si>
    <t>Odkaz na mn. položky pořadí 6 : 18,00000</t>
  </si>
  <si>
    <t>210100001R00</t>
  </si>
  <si>
    <t>Ukončení vodičů  v rozvaděči včetně zapojení a vodičové koncovky,  , průřez do 2,5 mm2</t>
  </si>
  <si>
    <t>kus</t>
  </si>
  <si>
    <t>210100301R00</t>
  </si>
  <si>
    <t>Příplatek za ukončení stínění kabelů+zapojení</t>
  </si>
  <si>
    <t>35441846R</t>
  </si>
  <si>
    <t>štítek označení, plast</t>
  </si>
  <si>
    <t>RTS 22/ I</t>
  </si>
  <si>
    <t>210950101R00</t>
  </si>
  <si>
    <t xml:space="preserve">Vodiče, šňůry a kabely hliníkové označovací štítek na kabel,  ,  </t>
  </si>
  <si>
    <t>Odkaz na mn. položky pořadí 10 : 55,00000</t>
  </si>
  <si>
    <t>553473901R</t>
  </si>
  <si>
    <t>žlab kabelový pozinkovaná ocel + celkový lak epoxidový 60 µm; děrovaný; l = 2 100,0 mm; š = 125 mm; h = 50,0 mm; tl. 0,70 mm</t>
  </si>
  <si>
    <t>553475550R</t>
  </si>
  <si>
    <t>přepážka ocelový plech; povrch žárové zinkování Sendzimir; h = 44 mm; l = 2 000,0 mm</t>
  </si>
  <si>
    <t>Odkaz na mn. položky pořadí 12 : 30,00000</t>
  </si>
  <si>
    <t>55347411R</t>
  </si>
  <si>
    <t>víko žlabu; ocelový plech; povrch pozink + celkový lak epoxidový 60 µm; š = 125 mm; l = 2 000 mm; h = 17 mm; tl. 0,60 mm</t>
  </si>
  <si>
    <t>Odkaz na mn. položky pořadí 12 : 30,00000*0,5</t>
  </si>
  <si>
    <t>55347552R</t>
  </si>
  <si>
    <t>podpěra na stěnu ocelový plech; povrch žárové zinkování Sendzimir; h = 61 mm; l = 190 mm; tl. 2,0 mm</t>
  </si>
  <si>
    <t>210020305R00</t>
  </si>
  <si>
    <t>Montáž kabelového žabu s příslušenstvím, 125/50 mm, včetně víka</t>
  </si>
  <si>
    <t>Včetně kolen, T-kusů, prodlužovacích dílů, spojek apod.</t>
  </si>
  <si>
    <t>POP</t>
  </si>
  <si>
    <t>210010026RT2</t>
  </si>
  <si>
    <t>Montáž trubky ohebné, z PVC, uložené volně, vnější průměr 25 mm, mech. pevnost 320 N/5 cm, včetně dodávky materiálu</t>
  </si>
  <si>
    <t>3457173271R</t>
  </si>
  <si>
    <t>vývodka pro ohebné trubky; mat. PVC samozhášivý; vnější pr.trubky = 25,0 mm; průměr vstupní 20 mm; teplot.rozsah -5 až 60 °C</t>
  </si>
  <si>
    <t>28654656R</t>
  </si>
  <si>
    <t>příchytka pro trubky; PPR; DN 25,0 mm</t>
  </si>
  <si>
    <t>Odkaz na mn. položky pořadí 17 : 200,00000</t>
  </si>
  <si>
    <t>31179105R</t>
  </si>
  <si>
    <t>tyč závitová M8; l = 1 000 mm; mat. ocel 4,8 - DIN 975; povrch bez úpravy</t>
  </si>
  <si>
    <t>31171800.AR</t>
  </si>
  <si>
    <t>ampule pro chem. kotvu závrtná; pr.ampule 8 mm; p. otvoru pro ampuli 10 mm; průměr otvoru ve fix.materiálu 9-10 mm; průměr otvoru v betonu 10 mm; min.hloubka otvoru 80 mm; max.síla fixovaného materiálu 18 mm; min.síla zákl.materiálu 100 mm; použitelnost vhodné pro beton, použitelné pro kámen, plnou cihlu, plné betonové bloky</t>
  </si>
  <si>
    <t>210800646RT1</t>
  </si>
  <si>
    <t>Montáž vodiče H07V-K (CYA), 6 mm2, uloženého pevně, včetně dodávky vodiče</t>
  </si>
  <si>
    <t>35441850R</t>
  </si>
  <si>
    <t>svorka univerzální; provedení Fe/Zn</t>
  </si>
  <si>
    <t>432 580-123T</t>
  </si>
  <si>
    <t>Koordinace s ostatními profesemi</t>
  </si>
  <si>
    <t>soubor</t>
  </si>
  <si>
    <t>koordinace časové souoslednosti, návazností hranic dodávek a montáží, sběr technických podkladů od navazujících profesí.</t>
  </si>
  <si>
    <t>433 580-126T</t>
  </si>
  <si>
    <t>Revize elektro</t>
  </si>
  <si>
    <t>Revize vyhrazeného elektrického zařízení dle ČSN 33 1500</t>
  </si>
  <si>
    <t>005241010R</t>
  </si>
  <si>
    <t>Dokumentace skutečného provedení</t>
  </si>
  <si>
    <t>Soubor</t>
  </si>
  <si>
    <t>005231030R</t>
  </si>
  <si>
    <t>Zkušební provoz</t>
  </si>
  <si>
    <t>005211080.10T</t>
  </si>
  <si>
    <t>Likvidace materiálů a obalů</t>
  </si>
  <si>
    <t>Náklady na likvidace materiálů a obalů</t>
  </si>
  <si>
    <t>005211010R</t>
  </si>
  <si>
    <t>Předání a převzetí staveniště</t>
  </si>
  <si>
    <t>0052110301T</t>
  </si>
  <si>
    <t>Doprava materiálu a osob</t>
  </si>
  <si>
    <t xml:space="preserve">km    </t>
  </si>
  <si>
    <t>Náklady na dopravu montážního  materilálu a pracovníků  na staveniště.</t>
  </si>
  <si>
    <t>SUM</t>
  </si>
  <si>
    <t>END</t>
  </si>
  <si>
    <t>45166013-3007T</t>
  </si>
  <si>
    <t>ks</t>
  </si>
  <si>
    <t>RTS 21/ I</t>
  </si>
  <si>
    <t>Rozvaděčová skříň plastová, dvoukřídlá, svorkovnice nahoře, krytí IP 56,  ochrana dle ČSN 33 2000-4-41 samočinným odpojením vadné části v síti TN-S, 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dolů, přívod kabelu zespodu, atd.</t>
  </si>
  <si>
    <t>210190071R00</t>
  </si>
  <si>
    <t>Montáž rozvaděče nedělitelného, do hmotnosti 500 kg</t>
  </si>
  <si>
    <t>montáž rozvaděčů nn a vn včetně usazení, sestavení dílců, vyvážení, upevnění, zapojení a montáž demontovaných částí a přístrojů,  kontroly a dotažení spojů, opravy nátěrů, avšak bez zapojení, a ukončení kabelů</t>
  </si>
  <si>
    <t>SPI</t>
  </si>
  <si>
    <t>Odkaz na mn. položky pořadí 1 : 3,00000</t>
  </si>
  <si>
    <t>750-893T</t>
  </si>
  <si>
    <t>Procesorový modul pro Ethernet</t>
  </si>
  <si>
    <t>Ks</t>
  </si>
  <si>
    <t>Procesorový modul pro EtherNet/IP 4. generace Slot pro kartu SD</t>
  </si>
  <si>
    <t>750-1415040-000T</t>
  </si>
  <si>
    <t>8kanálový binární vstup</t>
  </si>
  <si>
    <t>8kanálový binární vstup DC 24 V 3 ms 2vodičové připojení XTR</t>
  </si>
  <si>
    <t>750-1502T</t>
  </si>
  <si>
    <t>8kanálový binární vstup/výstup</t>
  </si>
  <si>
    <t>8kanálový binární vstup/výstup DC 24 V 0,5 A Plochý kabel</t>
  </si>
  <si>
    <t>750-460000-005T</t>
  </si>
  <si>
    <t>4kanálový analogový vstup</t>
  </si>
  <si>
    <t>4kanálový analogový vstup Pro odporová čidla Ni1000/RTD</t>
  </si>
  <si>
    <t>BECEL9011T</t>
  </si>
  <si>
    <t>END bus, ukončovací modul</t>
  </si>
  <si>
    <t>BeckhoffBus end cap Intrastat: 85369010; Hmotnost: 0,01 kg</t>
  </si>
  <si>
    <t>RB-SW006NR1T</t>
  </si>
  <si>
    <t>Ethernetový switch 10/100 Mbit, 5+1</t>
  </si>
  <si>
    <t xml:space="preserve">ks    </t>
  </si>
  <si>
    <t>R-položka</t>
  </si>
  <si>
    <t>POL12_0</t>
  </si>
  <si>
    <t>ax10/100M + 2x 100M MM, 48 VDC, DIN, Planet ISW-621</t>
  </si>
  <si>
    <t>45166013-3202T</t>
  </si>
  <si>
    <t>Síťový zdroj na DIN lištu , 72W 24DC 3A, 24VDC/3A</t>
  </si>
  <si>
    <t>Výkonné spínací síťové zdroje PROmax se vyznačují dlouhou životností a byly navrženy tak, aby splňovaly i ty nejnáročnější požadavky. Spolehlivě se vypořádají s trvalým přetížením do 20 % nebo s krátkodobými špičkovými zátěžemi ve výši 300 %, které se vyskytují při vysokých teplotách v řídicím rozvaděči.</t>
  </si>
  <si>
    <t>426580116T</t>
  </si>
  <si>
    <t>Uživatelská vizualizace "CENTRÁLA", KOMPLETNÍ TECHNOLOGIE</t>
  </si>
  <si>
    <t>DB</t>
  </si>
  <si>
    <t>Uživatelská  grafická vizualizace na pracovní stanici (PC)  - kompletní pro danou technologii. Technologické schémata definovaného zařízení, dynamizace technologických schémat, nastavení paramerů, vyzkousení funkce pracovní stanice.</t>
  </si>
  <si>
    <t>405100009</t>
  </si>
  <si>
    <t>Uživatelské programové vybavení  DDC</t>
  </si>
  <si>
    <t>Zpracování regulacních algoritmu dle uvedené technologie DPS, nastavení parameru, reglacních konstant regulátoru, naprogramování časovych programu,</t>
  </si>
  <si>
    <t>405100012</t>
  </si>
  <si>
    <t>Test 1:1</t>
  </si>
  <si>
    <t>Odzkoušení zapojení všech zapojených signálů, ověření a ozkoušení vazeb na ŘS, nastvení parametrů prvků, odzkoušení chodů a havarijních stavů,</t>
  </si>
  <si>
    <t>122160T10</t>
  </si>
  <si>
    <t>Kompletní napojení komunikačních rozhraní  DDC, PŘIPOJENÝCH OPS</t>
  </si>
  <si>
    <t xml:space="preserve">DB  </t>
  </si>
  <si>
    <t>Odzkoušení zapojení  komunikace s příslušnou OPS , nastavení včetně přizpůsobení požadovaným  úrovním uživatelského  přístupu</t>
  </si>
  <si>
    <t>405100014</t>
  </si>
  <si>
    <t>Zaregulování  a odladění na parametry</t>
  </si>
  <si>
    <t>Zaregulování systému MaR při zkušebním provozu - úpravava parametrů pro řízení polních přístrojů dle skutečného provozu</t>
  </si>
  <si>
    <t>405100015</t>
  </si>
  <si>
    <t>Oživení odladění, účast na komplexním vyzkoušení</t>
  </si>
  <si>
    <t>Zaregulování systému MaR při zkušebním provozu, kontrola adresace polních přístrojů, kontrola funce pohonů, čidel a ostaních instalovaných zařízení, nastavení komunikace sřídící jednotkou</t>
  </si>
  <si>
    <t>čidla, detektory</t>
  </si>
  <si>
    <t>220-61-140-01T00</t>
  </si>
  <si>
    <t>Montáž, zapojení, nastavení, Servopohonu    230/24V 0-10V/4-20mA</t>
  </si>
  <si>
    <t>Montáž pohonu na daný typ ventilun,  aretace, připojení kabelu  na svorky, utažení ucpávky  kabelu,  nastavení hodnoty dle požadavku PD</t>
  </si>
  <si>
    <t>Rozvaděčová skříň  rozměry 1000x1000x300 (š x v x 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</si>
</sst>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8" fillId="3" borderId="12" xfId="0" applyFont="1" applyFill="1" applyBorder="1" applyAlignment="1">
      <alignment horizontal="center" vertical="top" shrinkToFit="1"/>
    </xf>
    <xf numFmtId="165" fontId="8" fillId="3" borderId="12" xfId="0" applyNumberFormat="1" applyFont="1" applyFill="1" applyBorder="1" applyAlignment="1">
      <alignment vertical="top" shrinkToFit="1"/>
    </xf>
    <xf numFmtId="4" fontId="8" fillId="3" borderId="12"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9" fillId="0" borderId="18" xfId="0" applyNumberFormat="1" applyFont="1" applyBorder="1" applyAlignment="1">
      <alignment vertical="top" wrapText="1"/>
    </xf>
    <xf numFmtId="0" fontId="20"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7" fillId="0" borderId="18" xfId="0" applyNumberFormat="1" applyFont="1" applyBorder="1" applyAlignment="1">
      <alignment vertical="top" wrapText="1"/>
    </xf>
    <xf numFmtId="0" fontId="17" fillId="0" borderId="18"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0.168.14.21\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4" t="s">
        <v>39</v>
      </c>
      <c r="B2" s="74"/>
      <c r="C2" s="74"/>
      <c r="D2" s="74"/>
      <c r="E2" s="74"/>
      <c r="F2" s="74"/>
      <c r="G2" s="74"/>
    </row>
  </sheetData>
  <sheetProtection algorithmName="SHA-512" hashValue="zfcsaxmwTFgjWExaXiw/javnrz6+OOKvRFwvvhsJqBkfsDksc/7nMhzi6ZVVSJWnTospJfMxSdXafPL3a4ekpg==" saltValue="QFXsvLWeG/xQOIZc93Au5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3"/>
  <sheetViews>
    <sheetView showGridLines="0"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5" t="s">
        <v>41</v>
      </c>
      <c r="C1" s="76"/>
      <c r="D1" s="76"/>
      <c r="E1" s="76"/>
      <c r="F1" s="76"/>
      <c r="G1" s="76"/>
      <c r="H1" s="76"/>
      <c r="I1" s="76"/>
      <c r="J1" s="77"/>
    </row>
    <row r="2" spans="1:15" ht="36" customHeight="1" x14ac:dyDescent="0.2">
      <c r="A2" s="2"/>
      <c r="B2" s="109" t="s">
        <v>22</v>
      </c>
      <c r="C2" s="110"/>
      <c r="D2" s="111" t="s">
        <v>44</v>
      </c>
      <c r="E2" s="112" t="s">
        <v>45</v>
      </c>
      <c r="F2" s="113"/>
      <c r="G2" s="113"/>
      <c r="H2" s="113"/>
      <c r="I2" s="113"/>
      <c r="J2" s="114"/>
      <c r="O2" s="1"/>
    </row>
    <row r="3" spans="1:15" ht="27" hidden="1" customHeight="1" x14ac:dyDescent="0.2">
      <c r="A3" s="2"/>
      <c r="B3" s="115"/>
      <c r="C3" s="110"/>
      <c r="D3" s="116"/>
      <c r="E3" s="117"/>
      <c r="F3" s="118"/>
      <c r="G3" s="118"/>
      <c r="H3" s="118"/>
      <c r="I3" s="118"/>
      <c r="J3" s="119"/>
    </row>
    <row r="4" spans="1:15" ht="23.25" customHeight="1" x14ac:dyDescent="0.2">
      <c r="A4" s="2"/>
      <c r="B4" s="120"/>
      <c r="C4" s="121"/>
      <c r="D4" s="122"/>
      <c r="E4" s="123"/>
      <c r="F4" s="123"/>
      <c r="G4" s="123"/>
      <c r="H4" s="123"/>
      <c r="I4" s="123"/>
      <c r="J4" s="124"/>
    </row>
    <row r="5" spans="1:15" ht="24" customHeight="1" x14ac:dyDescent="0.2">
      <c r="A5" s="2"/>
      <c r="B5" s="31" t="s">
        <v>42</v>
      </c>
      <c r="D5" s="90"/>
      <c r="E5" s="91"/>
      <c r="F5" s="91"/>
      <c r="G5" s="91"/>
      <c r="H5" s="18" t="s">
        <v>40</v>
      </c>
      <c r="I5" s="22"/>
      <c r="J5" s="8"/>
    </row>
    <row r="6" spans="1:15" ht="15.75" customHeight="1" x14ac:dyDescent="0.2">
      <c r="A6" s="2"/>
      <c r="B6" s="28"/>
      <c r="C6" s="54"/>
      <c r="D6" s="84"/>
      <c r="E6" s="92"/>
      <c r="F6" s="92"/>
      <c r="G6" s="92"/>
      <c r="H6" s="18" t="s">
        <v>34</v>
      </c>
      <c r="I6" s="22"/>
      <c r="J6" s="8"/>
    </row>
    <row r="7" spans="1:15" ht="15.75" customHeight="1" x14ac:dyDescent="0.2">
      <c r="A7" s="2"/>
      <c r="B7" s="29"/>
      <c r="C7" s="55"/>
      <c r="D7" s="52"/>
      <c r="E7" s="93"/>
      <c r="F7" s="94"/>
      <c r="G7" s="94"/>
      <c r="H7" s="24"/>
      <c r="I7" s="23"/>
      <c r="J7" s="34"/>
    </row>
    <row r="8" spans="1:15" ht="24" hidden="1" customHeight="1" x14ac:dyDescent="0.2">
      <c r="A8" s="2"/>
      <c r="B8" s="31" t="s">
        <v>20</v>
      </c>
      <c r="D8" s="125" t="s">
        <v>46</v>
      </c>
      <c r="H8" s="18" t="s">
        <v>40</v>
      </c>
      <c r="I8" s="128" t="s">
        <v>50</v>
      </c>
      <c r="J8" s="8"/>
    </row>
    <row r="9" spans="1:15" ht="15.75" hidden="1" customHeight="1" x14ac:dyDescent="0.2">
      <c r="A9" s="2"/>
      <c r="B9" s="2"/>
      <c r="D9" s="125" t="s">
        <v>47</v>
      </c>
      <c r="H9" s="18" t="s">
        <v>34</v>
      </c>
      <c r="I9" s="128" t="s">
        <v>51</v>
      </c>
      <c r="J9" s="8"/>
    </row>
    <row r="10" spans="1:15" ht="15.75" hidden="1" customHeight="1" x14ac:dyDescent="0.2">
      <c r="A10" s="2"/>
      <c r="B10" s="35"/>
      <c r="C10" s="55"/>
      <c r="D10" s="127" t="s">
        <v>49</v>
      </c>
      <c r="E10" s="126" t="s">
        <v>48</v>
      </c>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4"/>
      <c r="D12" s="130"/>
      <c r="E12" s="130"/>
      <c r="F12" s="130"/>
      <c r="G12" s="130"/>
      <c r="H12" s="18" t="s">
        <v>34</v>
      </c>
      <c r="I12" s="134"/>
      <c r="J12" s="8"/>
    </row>
    <row r="13" spans="1:15" ht="15.75" customHeight="1" x14ac:dyDescent="0.2">
      <c r="A13" s="2"/>
      <c r="B13" s="29"/>
      <c r="C13" s="55"/>
      <c r="D13" s="133"/>
      <c r="E13" s="131"/>
      <c r="F13" s="132"/>
      <c r="G13" s="132"/>
      <c r="H13" s="19"/>
      <c r="I13" s="23"/>
      <c r="J13" s="34"/>
    </row>
    <row r="14" spans="1:15" ht="24" customHeight="1" x14ac:dyDescent="0.2">
      <c r="A14" s="2"/>
      <c r="B14" s="43" t="s">
        <v>21</v>
      </c>
      <c r="C14" s="56"/>
      <c r="D14" s="57"/>
      <c r="E14" s="58"/>
      <c r="F14" s="44"/>
      <c r="G14" s="44"/>
      <c r="H14" s="45"/>
      <c r="I14" s="44"/>
      <c r="J14" s="46"/>
    </row>
    <row r="15" spans="1:15" ht="32.25" customHeight="1" x14ac:dyDescent="0.2">
      <c r="A15" s="2"/>
      <c r="B15" s="35" t="s">
        <v>32</v>
      </c>
      <c r="C15" s="59"/>
      <c r="D15" s="53"/>
      <c r="E15" s="85"/>
      <c r="F15" s="85"/>
      <c r="G15" s="86"/>
      <c r="H15" s="86"/>
      <c r="I15" s="86" t="s">
        <v>29</v>
      </c>
      <c r="J15" s="87"/>
    </row>
    <row r="16" spans="1:15" ht="23.25" customHeight="1" x14ac:dyDescent="0.2">
      <c r="A16" s="199" t="s">
        <v>24</v>
      </c>
      <c r="B16" s="38" t="s">
        <v>24</v>
      </c>
      <c r="C16" s="60"/>
      <c r="D16" s="61"/>
      <c r="E16" s="81"/>
      <c r="F16" s="82"/>
      <c r="G16" s="81"/>
      <c r="H16" s="82"/>
      <c r="I16" s="81">
        <f>SUMIF(F55:F59,A16,I55:I59)+SUMIF(F55:F59,"PSU",I55:I59)</f>
        <v>0</v>
      </c>
      <c r="J16" s="83"/>
    </row>
    <row r="17" spans="1:10" ht="23.25" customHeight="1" x14ac:dyDescent="0.2">
      <c r="A17" s="199" t="s">
        <v>25</v>
      </c>
      <c r="B17" s="38" t="s">
        <v>25</v>
      </c>
      <c r="C17" s="60"/>
      <c r="D17" s="61"/>
      <c r="E17" s="81"/>
      <c r="F17" s="82"/>
      <c r="G17" s="81"/>
      <c r="H17" s="82"/>
      <c r="I17" s="81">
        <f>SUMIF(F55:F59,A17,I55:I59)</f>
        <v>0</v>
      </c>
      <c r="J17" s="83"/>
    </row>
    <row r="18" spans="1:10" ht="23.25" customHeight="1" x14ac:dyDescent="0.2">
      <c r="A18" s="199" t="s">
        <v>26</v>
      </c>
      <c r="B18" s="38" t="s">
        <v>26</v>
      </c>
      <c r="C18" s="60"/>
      <c r="D18" s="61"/>
      <c r="E18" s="81"/>
      <c r="F18" s="82"/>
      <c r="G18" s="81"/>
      <c r="H18" s="82"/>
      <c r="I18" s="81">
        <f>SUMIF(F55:F59,A18,I55:I59)</f>
        <v>0</v>
      </c>
      <c r="J18" s="83"/>
    </row>
    <row r="19" spans="1:10" ht="23.25" customHeight="1" x14ac:dyDescent="0.2">
      <c r="A19" s="199" t="s">
        <v>81</v>
      </c>
      <c r="B19" s="38" t="s">
        <v>27</v>
      </c>
      <c r="C19" s="60"/>
      <c r="D19" s="61"/>
      <c r="E19" s="81"/>
      <c r="F19" s="82"/>
      <c r="G19" s="81"/>
      <c r="H19" s="82"/>
      <c r="I19" s="81">
        <f>SUMIF(F55:F59,A19,I55:I59)</f>
        <v>0</v>
      </c>
      <c r="J19" s="83"/>
    </row>
    <row r="20" spans="1:10" ht="23.25" customHeight="1" x14ac:dyDescent="0.2">
      <c r="A20" s="199" t="s">
        <v>82</v>
      </c>
      <c r="B20" s="38" t="s">
        <v>28</v>
      </c>
      <c r="C20" s="60"/>
      <c r="D20" s="61"/>
      <c r="E20" s="81"/>
      <c r="F20" s="82"/>
      <c r="G20" s="81"/>
      <c r="H20" s="82"/>
      <c r="I20" s="81">
        <f>SUMIF(F55:F59,A20,I55:I59)</f>
        <v>0</v>
      </c>
      <c r="J20" s="83"/>
    </row>
    <row r="21" spans="1:10" ht="23.25" customHeight="1" x14ac:dyDescent="0.2">
      <c r="A21" s="2"/>
      <c r="B21" s="48" t="s">
        <v>29</v>
      </c>
      <c r="C21" s="62"/>
      <c r="D21" s="63"/>
      <c r="E21" s="88"/>
      <c r="F21" s="89"/>
      <c r="G21" s="88"/>
      <c r="H21" s="89"/>
      <c r="I21" s="88">
        <f>SUM(I16:J20)</f>
        <v>0</v>
      </c>
      <c r="J21" s="100"/>
    </row>
    <row r="22" spans="1:10" ht="33" customHeight="1" x14ac:dyDescent="0.2">
      <c r="A22" s="2"/>
      <c r="B22" s="42" t="s">
        <v>33</v>
      </c>
      <c r="C22" s="60"/>
      <c r="D22" s="61"/>
      <c r="E22" s="64"/>
      <c r="F22" s="39"/>
      <c r="G22" s="33"/>
      <c r="H22" s="33"/>
      <c r="I22" s="33"/>
      <c r="J22" s="40"/>
    </row>
    <row r="23" spans="1:10" ht="23.25" customHeight="1" x14ac:dyDescent="0.2">
      <c r="A23" s="2"/>
      <c r="B23" s="38" t="s">
        <v>12</v>
      </c>
      <c r="C23" s="60"/>
      <c r="D23" s="61"/>
      <c r="E23" s="65">
        <v>15</v>
      </c>
      <c r="F23" s="39" t="s">
        <v>0</v>
      </c>
      <c r="G23" s="98">
        <f>ZakladDPHSniVypocet</f>
        <v>0</v>
      </c>
      <c r="H23" s="99"/>
      <c r="I23" s="99"/>
      <c r="J23" s="40" t="str">
        <f t="shared" ref="J23:J28" si="0">Mena</f>
        <v>CZK</v>
      </c>
    </row>
    <row r="24" spans="1:10" ht="23.25" hidden="1" customHeight="1" x14ac:dyDescent="0.2">
      <c r="A24" s="2"/>
      <c r="B24" s="38" t="s">
        <v>13</v>
      </c>
      <c r="C24" s="60"/>
      <c r="D24" s="61"/>
      <c r="E24" s="65">
        <f>SazbaDPH1</f>
        <v>15</v>
      </c>
      <c r="F24" s="39" t="s">
        <v>0</v>
      </c>
      <c r="G24" s="96">
        <f>I23*E23/100</f>
        <v>0</v>
      </c>
      <c r="H24" s="97"/>
      <c r="I24" s="97"/>
      <c r="J24" s="40" t="str">
        <f t="shared" si="0"/>
        <v>CZK</v>
      </c>
    </row>
    <row r="25" spans="1:10" ht="23.25" customHeight="1" x14ac:dyDescent="0.2">
      <c r="A25" s="2"/>
      <c r="B25" s="38" t="s">
        <v>14</v>
      </c>
      <c r="C25" s="60"/>
      <c r="D25" s="61"/>
      <c r="E25" s="65">
        <v>21</v>
      </c>
      <c r="F25" s="39" t="s">
        <v>0</v>
      </c>
      <c r="G25" s="98">
        <f>ZakladDPHZaklVypocet</f>
        <v>0</v>
      </c>
      <c r="H25" s="99"/>
      <c r="I25" s="99"/>
      <c r="J25" s="40" t="str">
        <f t="shared" si="0"/>
        <v>CZK</v>
      </c>
    </row>
    <row r="26" spans="1:10" ht="23.25" hidden="1" customHeight="1" x14ac:dyDescent="0.2">
      <c r="A26" s="2"/>
      <c r="B26" s="32" t="s">
        <v>15</v>
      </c>
      <c r="C26" s="66"/>
      <c r="D26" s="53"/>
      <c r="E26" s="67">
        <f>SazbaDPH2</f>
        <v>21</v>
      </c>
      <c r="F26" s="30" t="s">
        <v>0</v>
      </c>
      <c r="G26" s="78">
        <f>I25*E25/100</f>
        <v>0</v>
      </c>
      <c r="H26" s="79"/>
      <c r="I26" s="79"/>
      <c r="J26" s="37" t="str">
        <f t="shared" si="0"/>
        <v>CZK</v>
      </c>
    </row>
    <row r="27" spans="1:10" ht="23.25" customHeight="1" thickBot="1" x14ac:dyDescent="0.25">
      <c r="A27" s="2">
        <f>ZakladDPHSni+ZakladDPHZakl</f>
        <v>0</v>
      </c>
      <c r="B27" s="31" t="s">
        <v>4</v>
      </c>
      <c r="C27" s="68"/>
      <c r="D27" s="69"/>
      <c r="E27" s="68"/>
      <c r="F27" s="16"/>
      <c r="G27" s="80">
        <f>CenaCelkemBezDPH-(ZakladDPHSni+ZakladDPHZakl)</f>
        <v>0</v>
      </c>
      <c r="H27" s="80"/>
      <c r="I27" s="80"/>
      <c r="J27" s="41" t="str">
        <f t="shared" si="0"/>
        <v>CZK</v>
      </c>
    </row>
    <row r="28" spans="1:10" ht="27.75" customHeight="1" thickBot="1" x14ac:dyDescent="0.25">
      <c r="A28" s="2">
        <f>(A27-INT(A27))*100</f>
        <v>0</v>
      </c>
      <c r="B28" s="168" t="s">
        <v>23</v>
      </c>
      <c r="C28" s="169"/>
      <c r="D28" s="169"/>
      <c r="E28" s="170"/>
      <c r="F28" s="171"/>
      <c r="G28" s="172">
        <f>A27</f>
        <v>0</v>
      </c>
      <c r="H28" s="172"/>
      <c r="I28" s="172"/>
      <c r="J28" s="173" t="str">
        <f t="shared" si="0"/>
        <v>CZK</v>
      </c>
    </row>
    <row r="29" spans="1:10" ht="27.75" hidden="1" customHeight="1" thickBot="1" x14ac:dyDescent="0.25">
      <c r="A29" s="2"/>
      <c r="B29" s="168" t="s">
        <v>35</v>
      </c>
      <c r="C29" s="174"/>
      <c r="D29" s="174"/>
      <c r="E29" s="174"/>
      <c r="F29" s="175"/>
      <c r="G29" s="176">
        <f>ZakladDPHSni+DPHSni+ZakladDPHZakl+DPHZakl+Zaokrouhleni</f>
        <v>0</v>
      </c>
      <c r="H29" s="176"/>
      <c r="I29" s="176"/>
      <c r="J29" s="177" t="s">
        <v>61</v>
      </c>
    </row>
    <row r="30" spans="1:10" ht="12.75" customHeight="1" x14ac:dyDescent="0.2">
      <c r="A30" s="2"/>
      <c r="B30" s="2"/>
      <c r="J30" s="9"/>
    </row>
    <row r="31" spans="1:10" ht="30" customHeight="1" x14ac:dyDescent="0.2">
      <c r="A31" s="2"/>
      <c r="B31" s="2"/>
      <c r="J31" s="9"/>
    </row>
    <row r="32" spans="1:10" ht="18.75" customHeight="1" x14ac:dyDescent="0.2">
      <c r="A32" s="2"/>
      <c r="B32" s="17"/>
      <c r="C32" s="70" t="s">
        <v>11</v>
      </c>
      <c r="D32" s="71"/>
      <c r="E32" s="71"/>
      <c r="F32" s="15" t="s">
        <v>10</v>
      </c>
      <c r="G32" s="26"/>
      <c r="H32" s="27"/>
      <c r="I32" s="26"/>
      <c r="J32" s="9"/>
    </row>
    <row r="33" spans="1:10" ht="47.25" customHeight="1" x14ac:dyDescent="0.2">
      <c r="A33" s="2"/>
      <c r="B33" s="2"/>
      <c r="J33" s="9"/>
    </row>
    <row r="34" spans="1:10" s="21" customFormat="1" ht="18.75" customHeight="1" x14ac:dyDescent="0.2">
      <c r="A34" s="20"/>
      <c r="B34" s="20"/>
      <c r="C34" s="72"/>
      <c r="D34" s="101" t="s">
        <v>43</v>
      </c>
      <c r="E34" s="102"/>
      <c r="G34" s="103"/>
      <c r="H34" s="104"/>
      <c r="I34" s="104"/>
      <c r="J34" s="25"/>
    </row>
    <row r="35" spans="1:10" ht="12.75" customHeight="1" x14ac:dyDescent="0.2">
      <c r="A35" s="2"/>
      <c r="B35" s="2"/>
      <c r="D35" s="95" t="s">
        <v>2</v>
      </c>
      <c r="E35" s="95"/>
      <c r="H35" s="10" t="s">
        <v>3</v>
      </c>
      <c r="J35" s="9"/>
    </row>
    <row r="36" spans="1:10" ht="13.5" customHeight="1" thickBot="1" x14ac:dyDescent="0.25">
      <c r="A36" s="11"/>
      <c r="B36" s="11"/>
      <c r="C36" s="73"/>
      <c r="D36" s="73"/>
      <c r="E36" s="73"/>
      <c r="F36" s="12"/>
      <c r="G36" s="12"/>
      <c r="H36" s="12"/>
      <c r="I36" s="12"/>
      <c r="J36" s="13"/>
    </row>
    <row r="37" spans="1:10" ht="27" customHeight="1" x14ac:dyDescent="0.2">
      <c r="B37" s="137" t="s">
        <v>16</v>
      </c>
      <c r="C37" s="138"/>
      <c r="D37" s="138"/>
      <c r="E37" s="138"/>
      <c r="F37" s="139"/>
      <c r="G37" s="139"/>
      <c r="H37" s="139"/>
      <c r="I37" s="139"/>
      <c r="J37" s="140"/>
    </row>
    <row r="38" spans="1:10" ht="25.5" customHeight="1" x14ac:dyDescent="0.2">
      <c r="A38" s="136" t="s">
        <v>37</v>
      </c>
      <c r="B38" s="141" t="s">
        <v>17</v>
      </c>
      <c r="C38" s="142" t="s">
        <v>5</v>
      </c>
      <c r="D38" s="142"/>
      <c r="E38" s="142"/>
      <c r="F38" s="143" t="str">
        <f>B23</f>
        <v>Základ pro sníženou DPH</v>
      </c>
      <c r="G38" s="143" t="str">
        <f>B25</f>
        <v>Základ pro základní DPH</v>
      </c>
      <c r="H38" s="144" t="s">
        <v>18</v>
      </c>
      <c r="I38" s="145" t="s">
        <v>1</v>
      </c>
      <c r="J38" s="146" t="s">
        <v>0</v>
      </c>
    </row>
    <row r="39" spans="1:10" ht="25.5" hidden="1" customHeight="1" x14ac:dyDescent="0.2">
      <c r="A39" s="136">
        <v>1</v>
      </c>
      <c r="B39" s="147" t="s">
        <v>52</v>
      </c>
      <c r="C39" s="148"/>
      <c r="D39" s="148"/>
      <c r="E39" s="148"/>
      <c r="F39" s="149">
        <f>'SO-331 SO-331.1 Pol'!AE55+'SO-331 SO-331.2 Pol'!AE46</f>
        <v>0</v>
      </c>
      <c r="G39" s="150">
        <f>'SO-331 SO-331.1 Pol'!AF55+'SO-331 SO-331.2 Pol'!AF46</f>
        <v>0</v>
      </c>
      <c r="H39" s="151"/>
      <c r="I39" s="152">
        <f>F39+G39+H39</f>
        <v>0</v>
      </c>
      <c r="J39" s="153" t="str">
        <f>IF(CenaCelkemVypocet=0,"",I39/CenaCelkemVypocet*100)</f>
        <v/>
      </c>
    </row>
    <row r="40" spans="1:10" ht="25.5" customHeight="1" x14ac:dyDescent="0.2">
      <c r="A40" s="136">
        <v>2</v>
      </c>
      <c r="B40" s="154"/>
      <c r="C40" s="155" t="s">
        <v>53</v>
      </c>
      <c r="D40" s="155"/>
      <c r="E40" s="155"/>
      <c r="F40" s="156"/>
      <c r="G40" s="157"/>
      <c r="H40" s="157"/>
      <c r="I40" s="158"/>
      <c r="J40" s="159"/>
    </row>
    <row r="41" spans="1:10" ht="25.5" customHeight="1" x14ac:dyDescent="0.2">
      <c r="A41" s="136">
        <v>2</v>
      </c>
      <c r="B41" s="154" t="s">
        <v>54</v>
      </c>
      <c r="C41" s="155" t="s">
        <v>55</v>
      </c>
      <c r="D41" s="155"/>
      <c r="E41" s="155"/>
      <c r="F41" s="156">
        <f>'SO-331 SO-331.1 Pol'!AE55+'SO-331 SO-331.2 Pol'!AE46</f>
        <v>0</v>
      </c>
      <c r="G41" s="157">
        <f>'SO-331 SO-331.1 Pol'!AF55+'SO-331 SO-331.2 Pol'!AF46</f>
        <v>0</v>
      </c>
      <c r="H41" s="157"/>
      <c r="I41" s="158">
        <f>F41+G41+H41</f>
        <v>0</v>
      </c>
      <c r="J41" s="159" t="str">
        <f>IF(CenaCelkemVypocet=0,"",I41/CenaCelkemVypocet*100)</f>
        <v/>
      </c>
    </row>
    <row r="42" spans="1:10" ht="25.5" customHeight="1" x14ac:dyDescent="0.2">
      <c r="A42" s="136">
        <v>3</v>
      </c>
      <c r="B42" s="160" t="s">
        <v>56</v>
      </c>
      <c r="C42" s="148" t="s">
        <v>57</v>
      </c>
      <c r="D42" s="148"/>
      <c r="E42" s="148"/>
      <c r="F42" s="161">
        <f>'SO-331 SO-331.1 Pol'!AE55</f>
        <v>0</v>
      </c>
      <c r="G42" s="151">
        <f>'SO-331 SO-331.1 Pol'!AF55</f>
        <v>0</v>
      </c>
      <c r="H42" s="151"/>
      <c r="I42" s="152">
        <f>F42+G42+H42</f>
        <v>0</v>
      </c>
      <c r="J42" s="153" t="str">
        <f>IF(CenaCelkemVypocet=0,"",I42/CenaCelkemVypocet*100)</f>
        <v/>
      </c>
    </row>
    <row r="43" spans="1:10" ht="25.5" customHeight="1" x14ac:dyDescent="0.2">
      <c r="A43" s="136">
        <v>3</v>
      </c>
      <c r="B43" s="160" t="s">
        <v>58</v>
      </c>
      <c r="C43" s="148" t="s">
        <v>59</v>
      </c>
      <c r="D43" s="148"/>
      <c r="E43" s="148"/>
      <c r="F43" s="161">
        <f>'SO-331 SO-331.2 Pol'!AE46</f>
        <v>0</v>
      </c>
      <c r="G43" s="151">
        <f>'SO-331 SO-331.2 Pol'!AF46</f>
        <v>0</v>
      </c>
      <c r="H43" s="151"/>
      <c r="I43" s="152">
        <f>F43+G43+H43</f>
        <v>0</v>
      </c>
      <c r="J43" s="153" t="str">
        <f>IF(CenaCelkemVypocet=0,"",I43/CenaCelkemVypocet*100)</f>
        <v/>
      </c>
    </row>
    <row r="44" spans="1:10" ht="25.5" customHeight="1" x14ac:dyDescent="0.2">
      <c r="A44" s="136"/>
      <c r="B44" s="162" t="s">
        <v>60</v>
      </c>
      <c r="C44" s="163"/>
      <c r="D44" s="163"/>
      <c r="E44" s="163"/>
      <c r="F44" s="164">
        <f>SUMIF(A39:A43,"=1",F39:F43)</f>
        <v>0</v>
      </c>
      <c r="G44" s="165">
        <f>SUMIF(A39:A43,"=1",G39:G43)</f>
        <v>0</v>
      </c>
      <c r="H44" s="165">
        <f>SUMIF(A39:A43,"=1",H39:H43)</f>
        <v>0</v>
      </c>
      <c r="I44" s="166">
        <f>SUMIF(A39:A43,"=1",I39:I43)</f>
        <v>0</v>
      </c>
      <c r="J44" s="167">
        <f>SUMIF(A39:A43,"=1",J39:J43)</f>
        <v>0</v>
      </c>
    </row>
    <row r="46" spans="1:10" x14ac:dyDescent="0.2">
      <c r="A46" t="s">
        <v>62</v>
      </c>
      <c r="B46" t="s">
        <v>63</v>
      </c>
    </row>
    <row r="47" spans="1:10" x14ac:dyDescent="0.2">
      <c r="A47" t="s">
        <v>64</v>
      </c>
      <c r="B47" t="s">
        <v>65</v>
      </c>
    </row>
    <row r="48" spans="1:10" x14ac:dyDescent="0.2">
      <c r="A48" t="s">
        <v>66</v>
      </c>
      <c r="B48" t="s">
        <v>67</v>
      </c>
    </row>
    <row r="49" spans="1:10" x14ac:dyDescent="0.2">
      <c r="A49" t="s">
        <v>66</v>
      </c>
      <c r="B49" t="s">
        <v>68</v>
      </c>
    </row>
    <row r="52" spans="1:10" ht="15.75" x14ac:dyDescent="0.25">
      <c r="B52" s="178" t="s">
        <v>69</v>
      </c>
    </row>
    <row r="54" spans="1:10" ht="25.5" customHeight="1" x14ac:dyDescent="0.2">
      <c r="A54" s="180"/>
      <c r="B54" s="183" t="s">
        <v>17</v>
      </c>
      <c r="C54" s="183" t="s">
        <v>5</v>
      </c>
      <c r="D54" s="184"/>
      <c r="E54" s="184"/>
      <c r="F54" s="185" t="s">
        <v>70</v>
      </c>
      <c r="G54" s="185"/>
      <c r="H54" s="185"/>
      <c r="I54" s="185" t="s">
        <v>29</v>
      </c>
      <c r="J54" s="185" t="s">
        <v>0</v>
      </c>
    </row>
    <row r="55" spans="1:10" ht="36.75" customHeight="1" x14ac:dyDescent="0.2">
      <c r="A55" s="181"/>
      <c r="B55" s="186" t="s">
        <v>71</v>
      </c>
      <c r="C55" s="187" t="s">
        <v>72</v>
      </c>
      <c r="D55" s="188"/>
      <c r="E55" s="188"/>
      <c r="F55" s="195" t="s">
        <v>24</v>
      </c>
      <c r="G55" s="196"/>
      <c r="H55" s="196"/>
      <c r="I55" s="196">
        <f>'SO-331 SO-331.1 Pol'!G8</f>
        <v>0</v>
      </c>
      <c r="J55" s="192" t="str">
        <f>IF(I60=0,"",I55/I60*100)</f>
        <v/>
      </c>
    </row>
    <row r="56" spans="1:10" ht="36.75" customHeight="1" x14ac:dyDescent="0.2">
      <c r="A56" s="181"/>
      <c r="B56" s="186" t="s">
        <v>73</v>
      </c>
      <c r="C56" s="187" t="s">
        <v>74</v>
      </c>
      <c r="D56" s="188"/>
      <c r="E56" s="188"/>
      <c r="F56" s="195" t="s">
        <v>24</v>
      </c>
      <c r="G56" s="196"/>
      <c r="H56" s="196"/>
      <c r="I56" s="196">
        <f>'SO-331 SO-331.2 Pol'!G8</f>
        <v>0</v>
      </c>
      <c r="J56" s="192" t="str">
        <f>IF(I60=0,"",I56/I60*100)</f>
        <v/>
      </c>
    </row>
    <row r="57" spans="1:10" ht="36.75" customHeight="1" x14ac:dyDescent="0.2">
      <c r="A57" s="181"/>
      <c r="B57" s="186" t="s">
        <v>75</v>
      </c>
      <c r="C57" s="187" t="s">
        <v>76</v>
      </c>
      <c r="D57" s="188"/>
      <c r="E57" s="188"/>
      <c r="F57" s="195" t="s">
        <v>24</v>
      </c>
      <c r="G57" s="196"/>
      <c r="H57" s="196"/>
      <c r="I57" s="196">
        <f>'SO-331 SO-331.2 Pol'!G14</f>
        <v>0</v>
      </c>
      <c r="J57" s="192" t="str">
        <f>IF(I60=0,"",I57/I60*100)</f>
        <v/>
      </c>
    </row>
    <row r="58" spans="1:10" ht="36.75" customHeight="1" x14ac:dyDescent="0.2">
      <c r="A58" s="181"/>
      <c r="B58" s="186" t="s">
        <v>77</v>
      </c>
      <c r="C58" s="187" t="s">
        <v>78</v>
      </c>
      <c r="D58" s="188"/>
      <c r="E58" s="188"/>
      <c r="F58" s="195" t="s">
        <v>24</v>
      </c>
      <c r="G58" s="196"/>
      <c r="H58" s="196"/>
      <c r="I58" s="196">
        <f>'SO-331 SO-331.2 Pol'!G41</f>
        <v>0</v>
      </c>
      <c r="J58" s="192" t="str">
        <f>IF(I60=0,"",I58/I60*100)</f>
        <v/>
      </c>
    </row>
    <row r="59" spans="1:10" ht="36.75" customHeight="1" x14ac:dyDescent="0.2">
      <c r="A59" s="181"/>
      <c r="B59" s="186" t="s">
        <v>79</v>
      </c>
      <c r="C59" s="187" t="s">
        <v>80</v>
      </c>
      <c r="D59" s="188"/>
      <c r="E59" s="188"/>
      <c r="F59" s="195" t="s">
        <v>26</v>
      </c>
      <c r="G59" s="196"/>
      <c r="H59" s="196"/>
      <c r="I59" s="196">
        <f>'SO-331 SO-331.1 Pol'!G10</f>
        <v>0</v>
      </c>
      <c r="J59" s="192" t="str">
        <f>IF(I60=0,"",I59/I60*100)</f>
        <v/>
      </c>
    </row>
    <row r="60" spans="1:10" ht="25.5" customHeight="1" x14ac:dyDescent="0.2">
      <c r="A60" s="182"/>
      <c r="B60" s="189" t="s">
        <v>1</v>
      </c>
      <c r="C60" s="190"/>
      <c r="D60" s="191"/>
      <c r="E60" s="191"/>
      <c r="F60" s="197"/>
      <c r="G60" s="198"/>
      <c r="H60" s="198"/>
      <c r="I60" s="198">
        <f>SUM(I55:I59)</f>
        <v>0</v>
      </c>
      <c r="J60" s="193">
        <f>SUM(J55:J59)</f>
        <v>0</v>
      </c>
    </row>
    <row r="61" spans="1:10" x14ac:dyDescent="0.2">
      <c r="F61" s="135"/>
      <c r="G61" s="135"/>
      <c r="H61" s="135"/>
      <c r="I61" s="135"/>
      <c r="J61" s="194"/>
    </row>
    <row r="62" spans="1:10" x14ac:dyDescent="0.2">
      <c r="F62" s="135"/>
      <c r="G62" s="135"/>
      <c r="H62" s="135"/>
      <c r="I62" s="135"/>
      <c r="J62" s="194"/>
    </row>
    <row r="63" spans="1:10" x14ac:dyDescent="0.2">
      <c r="F63" s="135"/>
      <c r="G63" s="135"/>
      <c r="H63" s="135"/>
      <c r="I63" s="135"/>
      <c r="J63" s="194"/>
    </row>
  </sheetData>
  <sheetProtection algorithmName="SHA-512" hashValue="Hns4p5sNnYiKpJoCQqX9EqtJcjR5fR8AeOveQhF0aRol4ssJtsakjacolkj9ziJoy3nnkrTH9/omMywhCRHxVA==" saltValue="SEyjz7W12gwsfbx6h0I6LQ=="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2">
    <mergeCell ref="C59:E59"/>
    <mergeCell ref="B44:E44"/>
    <mergeCell ref="C55:E55"/>
    <mergeCell ref="C56:E56"/>
    <mergeCell ref="C57:E57"/>
    <mergeCell ref="C58:E58"/>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9"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5" t="s">
        <v>6</v>
      </c>
      <c r="B1" s="105"/>
      <c r="C1" s="106"/>
      <c r="D1" s="105"/>
      <c r="E1" s="105"/>
      <c r="F1" s="105"/>
      <c r="G1" s="105"/>
    </row>
    <row r="2" spans="1:7" ht="24.95" customHeight="1" x14ac:dyDescent="0.2">
      <c r="A2" s="50" t="s">
        <v>7</v>
      </c>
      <c r="B2" s="49"/>
      <c r="C2" s="107"/>
      <c r="D2" s="107"/>
      <c r="E2" s="107"/>
      <c r="F2" s="107"/>
      <c r="G2" s="108"/>
    </row>
    <row r="3" spans="1:7" ht="24.95" customHeight="1" x14ac:dyDescent="0.2">
      <c r="A3" s="50" t="s">
        <v>8</v>
      </c>
      <c r="B3" s="49"/>
      <c r="C3" s="107"/>
      <c r="D3" s="107"/>
      <c r="E3" s="107"/>
      <c r="F3" s="107"/>
      <c r="G3" s="108"/>
    </row>
    <row r="4" spans="1:7" ht="24.95" customHeight="1" x14ac:dyDescent="0.2">
      <c r="A4" s="50" t="s">
        <v>9</v>
      </c>
      <c r="B4" s="49"/>
      <c r="C4" s="107"/>
      <c r="D4" s="107"/>
      <c r="E4" s="107"/>
      <c r="F4" s="107"/>
      <c r="G4" s="108"/>
    </row>
    <row r="5" spans="1:7" x14ac:dyDescent="0.2">
      <c r="B5" s="4"/>
      <c r="C5" s="5"/>
      <c r="D5" s="6"/>
    </row>
  </sheetData>
  <sheetProtection algorithmName="SHA-512" hashValue="XLDRvjcoVAyVhp+xaGDkYOD4Ogfarh9TC/G9do7IffIorAEbgDwlI+8vIYuwzge6uJaYgukyt33p6UCqHqfAEw==" saltValue="Is34fy7EdbHzYoIXmouHG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B6F3D-724F-40C5-B609-3570300E119C}">
  <sheetPr>
    <outlinePr summaryBelow="0"/>
  </sheetPr>
  <dimension ref="A1:BH5000"/>
  <sheetViews>
    <sheetView workbookViewId="0">
      <pane ySplit="7" topLeftCell="A8" activePane="bottomLeft" state="frozen"/>
      <selection pane="bottomLeft" sqref="A1:G1"/>
    </sheetView>
  </sheetViews>
  <sheetFormatPr defaultRowHeight="12.75" outlineLevelRow="2"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00" t="s">
        <v>83</v>
      </c>
      <c r="B1" s="200"/>
      <c r="C1" s="200"/>
      <c r="D1" s="200"/>
      <c r="E1" s="200"/>
      <c r="F1" s="200"/>
      <c r="G1" s="200"/>
      <c r="AG1" t="s">
        <v>84</v>
      </c>
    </row>
    <row r="2" spans="1:60" ht="24.95" customHeight="1" x14ac:dyDescent="0.2">
      <c r="A2" s="201" t="s">
        <v>7</v>
      </c>
      <c r="B2" s="49" t="s">
        <v>44</v>
      </c>
      <c r="C2" s="204" t="s">
        <v>45</v>
      </c>
      <c r="D2" s="202"/>
      <c r="E2" s="202"/>
      <c r="F2" s="202"/>
      <c r="G2" s="203"/>
      <c r="AG2" t="s">
        <v>85</v>
      </c>
    </row>
    <row r="3" spans="1:60" ht="24.95" customHeight="1" x14ac:dyDescent="0.2">
      <c r="A3" s="201" t="s">
        <v>8</v>
      </c>
      <c r="B3" s="49" t="s">
        <v>54</v>
      </c>
      <c r="C3" s="204" t="s">
        <v>55</v>
      </c>
      <c r="D3" s="202"/>
      <c r="E3" s="202"/>
      <c r="F3" s="202"/>
      <c r="G3" s="203"/>
      <c r="AC3" s="179" t="s">
        <v>86</v>
      </c>
      <c r="AG3" t="s">
        <v>87</v>
      </c>
    </row>
    <row r="4" spans="1:60" ht="24.95" customHeight="1" x14ac:dyDescent="0.2">
      <c r="A4" s="205" t="s">
        <v>9</v>
      </c>
      <c r="B4" s="206" t="s">
        <v>56</v>
      </c>
      <c r="C4" s="207" t="s">
        <v>57</v>
      </c>
      <c r="D4" s="208"/>
      <c r="E4" s="208"/>
      <c r="F4" s="208"/>
      <c r="G4" s="209"/>
      <c r="AG4" t="s">
        <v>88</v>
      </c>
    </row>
    <row r="5" spans="1:60" x14ac:dyDescent="0.2">
      <c r="D5" s="10"/>
    </row>
    <row r="6" spans="1:60" ht="38.25" x14ac:dyDescent="0.2">
      <c r="A6" s="211" t="s">
        <v>89</v>
      </c>
      <c r="B6" s="213" t="s">
        <v>90</v>
      </c>
      <c r="C6" s="213" t="s">
        <v>91</v>
      </c>
      <c r="D6" s="212" t="s">
        <v>92</v>
      </c>
      <c r="E6" s="211" t="s">
        <v>93</v>
      </c>
      <c r="F6" s="210" t="s">
        <v>94</v>
      </c>
      <c r="G6" s="211" t="s">
        <v>29</v>
      </c>
      <c r="H6" s="214" t="s">
        <v>30</v>
      </c>
      <c r="I6" s="214" t="s">
        <v>95</v>
      </c>
      <c r="J6" s="214" t="s">
        <v>31</v>
      </c>
      <c r="K6" s="214" t="s">
        <v>96</v>
      </c>
      <c r="L6" s="214" t="s">
        <v>97</v>
      </c>
      <c r="M6" s="214" t="s">
        <v>98</v>
      </c>
      <c r="N6" s="214" t="s">
        <v>99</v>
      </c>
      <c r="O6" s="214" t="s">
        <v>100</v>
      </c>
      <c r="P6" s="214" t="s">
        <v>101</v>
      </c>
      <c r="Q6" s="214" t="s">
        <v>102</v>
      </c>
      <c r="R6" s="214" t="s">
        <v>103</v>
      </c>
      <c r="S6" s="214" t="s">
        <v>104</v>
      </c>
      <c r="T6" s="214" t="s">
        <v>105</v>
      </c>
      <c r="U6" s="214" t="s">
        <v>106</v>
      </c>
      <c r="V6" s="214" t="s">
        <v>107</v>
      </c>
      <c r="W6" s="214" t="s">
        <v>108</v>
      </c>
      <c r="X6" s="214" t="s">
        <v>109</v>
      </c>
      <c r="Y6" s="214" t="s">
        <v>110</v>
      </c>
    </row>
    <row r="7" spans="1:60" hidden="1" x14ac:dyDescent="0.2">
      <c r="A7" s="3"/>
      <c r="B7" s="4"/>
      <c r="C7" s="4"/>
      <c r="D7" s="6"/>
      <c r="E7" s="216"/>
      <c r="F7" s="217"/>
      <c r="G7" s="217"/>
      <c r="H7" s="217"/>
      <c r="I7" s="217"/>
      <c r="J7" s="217"/>
      <c r="K7" s="217"/>
      <c r="L7" s="217"/>
      <c r="M7" s="217"/>
      <c r="N7" s="216"/>
      <c r="O7" s="216"/>
      <c r="P7" s="216"/>
      <c r="Q7" s="216"/>
      <c r="R7" s="217"/>
      <c r="S7" s="217"/>
      <c r="T7" s="217"/>
      <c r="U7" s="217"/>
      <c r="V7" s="217"/>
      <c r="W7" s="217"/>
      <c r="X7" s="217"/>
      <c r="Y7" s="217"/>
    </row>
    <row r="8" spans="1:60" x14ac:dyDescent="0.2">
      <c r="A8" s="229" t="s">
        <v>111</v>
      </c>
      <c r="B8" s="230" t="s">
        <v>71</v>
      </c>
      <c r="C8" s="255" t="s">
        <v>72</v>
      </c>
      <c r="D8" s="231"/>
      <c r="E8" s="232"/>
      <c r="F8" s="233"/>
      <c r="G8" s="233">
        <f>SUMIF(AG9:AG9,"&lt;&gt;NOR",G9:G9)</f>
        <v>0</v>
      </c>
      <c r="H8" s="233"/>
      <c r="I8" s="233">
        <f>SUM(I9:I9)</f>
        <v>0</v>
      </c>
      <c r="J8" s="233"/>
      <c r="K8" s="233">
        <f>SUM(K9:K9)</f>
        <v>0</v>
      </c>
      <c r="L8" s="233"/>
      <c r="M8" s="233">
        <f>SUM(M9:M9)</f>
        <v>0</v>
      </c>
      <c r="N8" s="232"/>
      <c r="O8" s="232">
        <f>SUM(O9:O9)</f>
        <v>0</v>
      </c>
      <c r="P8" s="232"/>
      <c r="Q8" s="232">
        <f>SUM(Q9:Q9)</f>
        <v>0</v>
      </c>
      <c r="R8" s="233"/>
      <c r="S8" s="233"/>
      <c r="T8" s="234"/>
      <c r="U8" s="228"/>
      <c r="V8" s="228">
        <f>SUM(V9:V9)</f>
        <v>2</v>
      </c>
      <c r="W8" s="228"/>
      <c r="X8" s="228"/>
      <c r="Y8" s="228"/>
      <c r="AG8" t="s">
        <v>112</v>
      </c>
    </row>
    <row r="9" spans="1:60" outlineLevel="1" x14ac:dyDescent="0.2">
      <c r="A9" s="246">
        <v>1</v>
      </c>
      <c r="B9" s="247" t="s">
        <v>113</v>
      </c>
      <c r="C9" s="256" t="s">
        <v>114</v>
      </c>
      <c r="D9" s="248" t="s">
        <v>115</v>
      </c>
      <c r="E9" s="249">
        <v>2</v>
      </c>
      <c r="F9" s="250"/>
      <c r="G9" s="251">
        <f>ROUND(E9*F9,2)</f>
        <v>0</v>
      </c>
      <c r="H9" s="250"/>
      <c r="I9" s="251">
        <f>ROUND(E9*H9,2)</f>
        <v>0</v>
      </c>
      <c r="J9" s="250"/>
      <c r="K9" s="251">
        <f>ROUND(E9*J9,2)</f>
        <v>0</v>
      </c>
      <c r="L9" s="251">
        <v>21</v>
      </c>
      <c r="M9" s="251">
        <f>G9*(1+L9/100)</f>
        <v>0</v>
      </c>
      <c r="N9" s="249">
        <v>0</v>
      </c>
      <c r="O9" s="249">
        <f>ROUND(E9*N9,2)</f>
        <v>0</v>
      </c>
      <c r="P9" s="249">
        <v>0</v>
      </c>
      <c r="Q9" s="249">
        <f>ROUND(E9*P9,2)</f>
        <v>0</v>
      </c>
      <c r="R9" s="251" t="s">
        <v>116</v>
      </c>
      <c r="S9" s="251" t="s">
        <v>117</v>
      </c>
      <c r="T9" s="252" t="s">
        <v>117</v>
      </c>
      <c r="U9" s="225">
        <v>1</v>
      </c>
      <c r="V9" s="225">
        <f>ROUND(E9*U9,2)</f>
        <v>2</v>
      </c>
      <c r="W9" s="225"/>
      <c r="X9" s="225" t="s">
        <v>72</v>
      </c>
      <c r="Y9" s="225" t="s">
        <v>118</v>
      </c>
      <c r="Z9" s="215"/>
      <c r="AA9" s="215"/>
      <c r="AB9" s="215"/>
      <c r="AC9" s="215"/>
      <c r="AD9" s="215"/>
      <c r="AE9" s="215"/>
      <c r="AF9" s="215"/>
      <c r="AG9" s="215" t="s">
        <v>119</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x14ac:dyDescent="0.2">
      <c r="A10" s="229" t="s">
        <v>111</v>
      </c>
      <c r="B10" s="230" t="s">
        <v>79</v>
      </c>
      <c r="C10" s="255" t="s">
        <v>80</v>
      </c>
      <c r="D10" s="231"/>
      <c r="E10" s="232"/>
      <c r="F10" s="233"/>
      <c r="G10" s="233">
        <f>SUMIF(AG11:AG53,"&lt;&gt;NOR",G11:G53)</f>
        <v>0</v>
      </c>
      <c r="H10" s="233"/>
      <c r="I10" s="233">
        <f>SUM(I11:I53)</f>
        <v>0</v>
      </c>
      <c r="J10" s="233"/>
      <c r="K10" s="233">
        <f>SUM(K11:K53)</f>
        <v>0</v>
      </c>
      <c r="L10" s="233"/>
      <c r="M10" s="233">
        <f>SUM(M11:M53)</f>
        <v>0</v>
      </c>
      <c r="N10" s="232"/>
      <c r="O10" s="232">
        <f>SUM(O11:O53)</f>
        <v>0.21000000000000002</v>
      </c>
      <c r="P10" s="232"/>
      <c r="Q10" s="232">
        <f>SUM(Q11:Q53)</f>
        <v>0</v>
      </c>
      <c r="R10" s="233"/>
      <c r="S10" s="233"/>
      <c r="T10" s="234"/>
      <c r="U10" s="228"/>
      <c r="V10" s="228">
        <f>SUM(V11:V53)</f>
        <v>103.51</v>
      </c>
      <c r="W10" s="228"/>
      <c r="X10" s="228"/>
      <c r="Y10" s="228"/>
      <c r="AG10" t="s">
        <v>112</v>
      </c>
    </row>
    <row r="11" spans="1:60" ht="56.25" outlineLevel="1" x14ac:dyDescent="0.2">
      <c r="A11" s="246">
        <v>2</v>
      </c>
      <c r="B11" s="247" t="s">
        <v>120</v>
      </c>
      <c r="C11" s="256" t="s">
        <v>121</v>
      </c>
      <c r="D11" s="248" t="s">
        <v>122</v>
      </c>
      <c r="E11" s="249">
        <v>330</v>
      </c>
      <c r="F11" s="250"/>
      <c r="G11" s="251">
        <f>ROUND(E11*F11,2)</f>
        <v>0</v>
      </c>
      <c r="H11" s="250"/>
      <c r="I11" s="251">
        <f>ROUND(E11*H11,2)</f>
        <v>0</v>
      </c>
      <c r="J11" s="250"/>
      <c r="K11" s="251">
        <f>ROUND(E11*J11,2)</f>
        <v>0</v>
      </c>
      <c r="L11" s="251">
        <v>21</v>
      </c>
      <c r="M11" s="251">
        <f>G11*(1+L11/100)</f>
        <v>0</v>
      </c>
      <c r="N11" s="249">
        <v>2.1000000000000001E-4</v>
      </c>
      <c r="O11" s="249">
        <f>ROUND(E11*N11,2)</f>
        <v>7.0000000000000007E-2</v>
      </c>
      <c r="P11" s="249">
        <v>0</v>
      </c>
      <c r="Q11" s="249">
        <f>ROUND(E11*P11,2)</f>
        <v>0</v>
      </c>
      <c r="R11" s="251" t="s">
        <v>123</v>
      </c>
      <c r="S11" s="251" t="s">
        <v>117</v>
      </c>
      <c r="T11" s="252" t="s">
        <v>124</v>
      </c>
      <c r="U11" s="225">
        <v>0</v>
      </c>
      <c r="V11" s="225">
        <f>ROUND(E11*U11,2)</f>
        <v>0</v>
      </c>
      <c r="W11" s="225"/>
      <c r="X11" s="225" t="s">
        <v>125</v>
      </c>
      <c r="Y11" s="225" t="s">
        <v>118</v>
      </c>
      <c r="Z11" s="215"/>
      <c r="AA11" s="215"/>
      <c r="AB11" s="215"/>
      <c r="AC11" s="215"/>
      <c r="AD11" s="215"/>
      <c r="AE11" s="215"/>
      <c r="AF11" s="215"/>
      <c r="AG11" s="215" t="s">
        <v>126</v>
      </c>
      <c r="AH11" s="215"/>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outlineLevel="1" x14ac:dyDescent="0.2">
      <c r="A12" s="239">
        <v>3</v>
      </c>
      <c r="B12" s="240" t="s">
        <v>127</v>
      </c>
      <c r="C12" s="257" t="s">
        <v>128</v>
      </c>
      <c r="D12" s="241" t="s">
        <v>122</v>
      </c>
      <c r="E12" s="242">
        <v>330</v>
      </c>
      <c r="F12" s="243"/>
      <c r="G12" s="244">
        <f>ROUND(E12*F12,2)</f>
        <v>0</v>
      </c>
      <c r="H12" s="243"/>
      <c r="I12" s="244">
        <f>ROUND(E12*H12,2)</f>
        <v>0</v>
      </c>
      <c r="J12" s="243"/>
      <c r="K12" s="244">
        <f>ROUND(E12*J12,2)</f>
        <v>0</v>
      </c>
      <c r="L12" s="244">
        <v>21</v>
      </c>
      <c r="M12" s="244">
        <f>G12*(1+L12/100)</f>
        <v>0</v>
      </c>
      <c r="N12" s="242">
        <v>0</v>
      </c>
      <c r="O12" s="242">
        <f>ROUND(E12*N12,2)</f>
        <v>0</v>
      </c>
      <c r="P12" s="242">
        <v>0</v>
      </c>
      <c r="Q12" s="242">
        <f>ROUND(E12*P12,2)</f>
        <v>0</v>
      </c>
      <c r="R12" s="244" t="s">
        <v>79</v>
      </c>
      <c r="S12" s="244" t="s">
        <v>117</v>
      </c>
      <c r="T12" s="245" t="s">
        <v>117</v>
      </c>
      <c r="U12" s="225">
        <v>5.0959999999999998E-2</v>
      </c>
      <c r="V12" s="225">
        <f>ROUND(E12*U12,2)</f>
        <v>16.82</v>
      </c>
      <c r="W12" s="225"/>
      <c r="X12" s="225" t="s">
        <v>129</v>
      </c>
      <c r="Y12" s="225" t="s">
        <v>118</v>
      </c>
      <c r="Z12" s="215"/>
      <c r="AA12" s="215"/>
      <c r="AB12" s="215"/>
      <c r="AC12" s="215"/>
      <c r="AD12" s="215"/>
      <c r="AE12" s="215"/>
      <c r="AF12" s="215"/>
      <c r="AG12" s="215" t="s">
        <v>130</v>
      </c>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2" x14ac:dyDescent="0.2">
      <c r="A13" s="222"/>
      <c r="B13" s="223"/>
      <c r="C13" s="258" t="s">
        <v>131</v>
      </c>
      <c r="D13" s="226"/>
      <c r="E13" s="227">
        <v>330</v>
      </c>
      <c r="F13" s="225"/>
      <c r="G13" s="225"/>
      <c r="H13" s="225"/>
      <c r="I13" s="225"/>
      <c r="J13" s="225"/>
      <c r="K13" s="225"/>
      <c r="L13" s="225"/>
      <c r="M13" s="225"/>
      <c r="N13" s="224"/>
      <c r="O13" s="224"/>
      <c r="P13" s="224"/>
      <c r="Q13" s="224"/>
      <c r="R13" s="225"/>
      <c r="S13" s="225"/>
      <c r="T13" s="225"/>
      <c r="U13" s="225"/>
      <c r="V13" s="225"/>
      <c r="W13" s="225"/>
      <c r="X13" s="225"/>
      <c r="Y13" s="225"/>
      <c r="Z13" s="215"/>
      <c r="AA13" s="215"/>
      <c r="AB13" s="215"/>
      <c r="AC13" s="215"/>
      <c r="AD13" s="215"/>
      <c r="AE13" s="215"/>
      <c r="AF13" s="215"/>
      <c r="AG13" s="215" t="s">
        <v>132</v>
      </c>
      <c r="AH13" s="215">
        <v>5</v>
      </c>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1" x14ac:dyDescent="0.2">
      <c r="A14" s="246">
        <v>4</v>
      </c>
      <c r="B14" s="247" t="s">
        <v>133</v>
      </c>
      <c r="C14" s="256" t="s">
        <v>134</v>
      </c>
      <c r="D14" s="248" t="s">
        <v>122</v>
      </c>
      <c r="E14" s="249">
        <v>330</v>
      </c>
      <c r="F14" s="250"/>
      <c r="G14" s="251">
        <f>ROUND(E14*F14,2)</f>
        <v>0</v>
      </c>
      <c r="H14" s="250"/>
      <c r="I14" s="251">
        <f>ROUND(E14*H14,2)</f>
        <v>0</v>
      </c>
      <c r="J14" s="250"/>
      <c r="K14" s="251">
        <f>ROUND(E14*J14,2)</f>
        <v>0</v>
      </c>
      <c r="L14" s="251">
        <v>21</v>
      </c>
      <c r="M14" s="251">
        <f>G14*(1+L14/100)</f>
        <v>0</v>
      </c>
      <c r="N14" s="249">
        <v>8.0000000000000007E-5</v>
      </c>
      <c r="O14" s="249">
        <f>ROUND(E14*N14,2)</f>
        <v>0.03</v>
      </c>
      <c r="P14" s="249">
        <v>0</v>
      </c>
      <c r="Q14" s="249">
        <f>ROUND(E14*P14,2)</f>
        <v>0</v>
      </c>
      <c r="R14" s="251"/>
      <c r="S14" s="251" t="s">
        <v>135</v>
      </c>
      <c r="T14" s="252" t="s">
        <v>124</v>
      </c>
      <c r="U14" s="225">
        <v>0</v>
      </c>
      <c r="V14" s="225">
        <f>ROUND(E14*U14,2)</f>
        <v>0</v>
      </c>
      <c r="W14" s="225"/>
      <c r="X14" s="225" t="s">
        <v>125</v>
      </c>
      <c r="Y14" s="225" t="s">
        <v>118</v>
      </c>
      <c r="Z14" s="215"/>
      <c r="AA14" s="215"/>
      <c r="AB14" s="215"/>
      <c r="AC14" s="215"/>
      <c r="AD14" s="215"/>
      <c r="AE14" s="215"/>
      <c r="AF14" s="215"/>
      <c r="AG14" s="215" t="s">
        <v>126</v>
      </c>
      <c r="AH14" s="215"/>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1" x14ac:dyDescent="0.2">
      <c r="A15" s="239">
        <v>5</v>
      </c>
      <c r="B15" s="240" t="s">
        <v>136</v>
      </c>
      <c r="C15" s="257" t="s">
        <v>137</v>
      </c>
      <c r="D15" s="241" t="s">
        <v>122</v>
      </c>
      <c r="E15" s="242">
        <v>330</v>
      </c>
      <c r="F15" s="243"/>
      <c r="G15" s="244">
        <f>ROUND(E15*F15,2)</f>
        <v>0</v>
      </c>
      <c r="H15" s="243"/>
      <c r="I15" s="244">
        <f>ROUND(E15*H15,2)</f>
        <v>0</v>
      </c>
      <c r="J15" s="243"/>
      <c r="K15" s="244">
        <f>ROUND(E15*J15,2)</f>
        <v>0</v>
      </c>
      <c r="L15" s="244">
        <v>21</v>
      </c>
      <c r="M15" s="244">
        <f>G15*(1+L15/100)</f>
        <v>0</v>
      </c>
      <c r="N15" s="242">
        <v>0</v>
      </c>
      <c r="O15" s="242">
        <f>ROUND(E15*N15,2)</f>
        <v>0</v>
      </c>
      <c r="P15" s="242">
        <v>0</v>
      </c>
      <c r="Q15" s="242">
        <f>ROUND(E15*P15,2)</f>
        <v>0</v>
      </c>
      <c r="R15" s="244" t="s">
        <v>79</v>
      </c>
      <c r="S15" s="244" t="s">
        <v>117</v>
      </c>
      <c r="T15" s="245" t="s">
        <v>117</v>
      </c>
      <c r="U15" s="225">
        <v>9.8729999999999998E-2</v>
      </c>
      <c r="V15" s="225">
        <f>ROUND(E15*U15,2)</f>
        <v>32.58</v>
      </c>
      <c r="W15" s="225"/>
      <c r="X15" s="225" t="s">
        <v>129</v>
      </c>
      <c r="Y15" s="225" t="s">
        <v>118</v>
      </c>
      <c r="Z15" s="215"/>
      <c r="AA15" s="215"/>
      <c r="AB15" s="215"/>
      <c r="AC15" s="215"/>
      <c r="AD15" s="215"/>
      <c r="AE15" s="215"/>
      <c r="AF15" s="215"/>
      <c r="AG15" s="215" t="s">
        <v>130</v>
      </c>
      <c r="AH15" s="215"/>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2" x14ac:dyDescent="0.2">
      <c r="A16" s="222"/>
      <c r="B16" s="223"/>
      <c r="C16" s="258" t="s">
        <v>138</v>
      </c>
      <c r="D16" s="226"/>
      <c r="E16" s="227">
        <v>330</v>
      </c>
      <c r="F16" s="225"/>
      <c r="G16" s="225"/>
      <c r="H16" s="225"/>
      <c r="I16" s="225"/>
      <c r="J16" s="225"/>
      <c r="K16" s="225"/>
      <c r="L16" s="225"/>
      <c r="M16" s="225"/>
      <c r="N16" s="224"/>
      <c r="O16" s="224"/>
      <c r="P16" s="224"/>
      <c r="Q16" s="224"/>
      <c r="R16" s="225"/>
      <c r="S16" s="225"/>
      <c r="T16" s="225"/>
      <c r="U16" s="225"/>
      <c r="V16" s="225"/>
      <c r="W16" s="225"/>
      <c r="X16" s="225"/>
      <c r="Y16" s="225"/>
      <c r="Z16" s="215"/>
      <c r="AA16" s="215"/>
      <c r="AB16" s="215"/>
      <c r="AC16" s="215"/>
      <c r="AD16" s="215"/>
      <c r="AE16" s="215"/>
      <c r="AF16" s="215"/>
      <c r="AG16" s="215" t="s">
        <v>132</v>
      </c>
      <c r="AH16" s="215">
        <v>5</v>
      </c>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1" x14ac:dyDescent="0.2">
      <c r="A17" s="246">
        <v>6</v>
      </c>
      <c r="B17" s="247" t="s">
        <v>139</v>
      </c>
      <c r="C17" s="256" t="s">
        <v>140</v>
      </c>
      <c r="D17" s="248" t="s">
        <v>122</v>
      </c>
      <c r="E17" s="249">
        <v>18</v>
      </c>
      <c r="F17" s="250"/>
      <c r="G17" s="251">
        <f>ROUND(E17*F17,2)</f>
        <v>0</v>
      </c>
      <c r="H17" s="250"/>
      <c r="I17" s="251">
        <f>ROUND(E17*H17,2)</f>
        <v>0</v>
      </c>
      <c r="J17" s="250"/>
      <c r="K17" s="251">
        <f>ROUND(E17*J17,2)</f>
        <v>0</v>
      </c>
      <c r="L17" s="251">
        <v>21</v>
      </c>
      <c r="M17" s="251">
        <f>G17*(1+L17/100)</f>
        <v>0</v>
      </c>
      <c r="N17" s="249">
        <v>0</v>
      </c>
      <c r="O17" s="249">
        <f>ROUND(E17*N17,2)</f>
        <v>0</v>
      </c>
      <c r="P17" s="249">
        <v>0</v>
      </c>
      <c r="Q17" s="249">
        <f>ROUND(E17*P17,2)</f>
        <v>0</v>
      </c>
      <c r="R17" s="251"/>
      <c r="S17" s="251" t="s">
        <v>135</v>
      </c>
      <c r="T17" s="252" t="s">
        <v>124</v>
      </c>
      <c r="U17" s="225">
        <v>0</v>
      </c>
      <c r="V17" s="225">
        <f>ROUND(E17*U17,2)</f>
        <v>0</v>
      </c>
      <c r="W17" s="225"/>
      <c r="X17" s="225" t="s">
        <v>125</v>
      </c>
      <c r="Y17" s="225" t="s">
        <v>118</v>
      </c>
      <c r="Z17" s="215"/>
      <c r="AA17" s="215"/>
      <c r="AB17" s="215"/>
      <c r="AC17" s="215"/>
      <c r="AD17" s="215"/>
      <c r="AE17" s="215"/>
      <c r="AF17" s="215"/>
      <c r="AG17" s="215" t="s">
        <v>126</v>
      </c>
      <c r="AH17" s="215"/>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1" x14ac:dyDescent="0.2">
      <c r="A18" s="239">
        <v>7</v>
      </c>
      <c r="B18" s="240" t="s">
        <v>141</v>
      </c>
      <c r="C18" s="257" t="s">
        <v>142</v>
      </c>
      <c r="D18" s="241" t="s">
        <v>122</v>
      </c>
      <c r="E18" s="242">
        <v>18</v>
      </c>
      <c r="F18" s="243"/>
      <c r="G18" s="244">
        <f>ROUND(E18*F18,2)</f>
        <v>0</v>
      </c>
      <c r="H18" s="243"/>
      <c r="I18" s="244">
        <f>ROUND(E18*H18,2)</f>
        <v>0</v>
      </c>
      <c r="J18" s="243"/>
      <c r="K18" s="244">
        <f>ROUND(E18*J18,2)</f>
        <v>0</v>
      </c>
      <c r="L18" s="244">
        <v>21</v>
      </c>
      <c r="M18" s="244">
        <f>G18*(1+L18/100)</f>
        <v>0</v>
      </c>
      <c r="N18" s="242">
        <v>0</v>
      </c>
      <c r="O18" s="242">
        <f>ROUND(E18*N18,2)</f>
        <v>0</v>
      </c>
      <c r="P18" s="242">
        <v>0</v>
      </c>
      <c r="Q18" s="242">
        <f>ROUND(E18*P18,2)</f>
        <v>0</v>
      </c>
      <c r="R18" s="244"/>
      <c r="S18" s="244" t="s">
        <v>117</v>
      </c>
      <c r="T18" s="245" t="s">
        <v>117</v>
      </c>
      <c r="U18" s="225">
        <v>4.4999999999999998E-2</v>
      </c>
      <c r="V18" s="225">
        <f>ROUND(E18*U18,2)</f>
        <v>0.81</v>
      </c>
      <c r="W18" s="225"/>
      <c r="X18" s="225" t="s">
        <v>129</v>
      </c>
      <c r="Y18" s="225" t="s">
        <v>118</v>
      </c>
      <c r="Z18" s="215"/>
      <c r="AA18" s="215"/>
      <c r="AB18" s="215"/>
      <c r="AC18" s="215"/>
      <c r="AD18" s="215"/>
      <c r="AE18" s="215"/>
      <c r="AF18" s="215"/>
      <c r="AG18" s="215" t="s">
        <v>130</v>
      </c>
      <c r="AH18" s="215"/>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2" x14ac:dyDescent="0.2">
      <c r="A19" s="222"/>
      <c r="B19" s="223"/>
      <c r="C19" s="258" t="s">
        <v>143</v>
      </c>
      <c r="D19" s="226"/>
      <c r="E19" s="227">
        <v>18</v>
      </c>
      <c r="F19" s="225"/>
      <c r="G19" s="225"/>
      <c r="H19" s="225"/>
      <c r="I19" s="225"/>
      <c r="J19" s="225"/>
      <c r="K19" s="225"/>
      <c r="L19" s="225"/>
      <c r="M19" s="225"/>
      <c r="N19" s="224"/>
      <c r="O19" s="224"/>
      <c r="P19" s="224"/>
      <c r="Q19" s="224"/>
      <c r="R19" s="225"/>
      <c r="S19" s="225"/>
      <c r="T19" s="225"/>
      <c r="U19" s="225"/>
      <c r="V19" s="225"/>
      <c r="W19" s="225"/>
      <c r="X19" s="225"/>
      <c r="Y19" s="225"/>
      <c r="Z19" s="215"/>
      <c r="AA19" s="215"/>
      <c r="AB19" s="215"/>
      <c r="AC19" s="215"/>
      <c r="AD19" s="215"/>
      <c r="AE19" s="215"/>
      <c r="AF19" s="215"/>
      <c r="AG19" s="215" t="s">
        <v>132</v>
      </c>
      <c r="AH19" s="215">
        <v>5</v>
      </c>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ht="22.5" outlineLevel="1" x14ac:dyDescent="0.2">
      <c r="A20" s="246">
        <v>8</v>
      </c>
      <c r="B20" s="247" t="s">
        <v>144</v>
      </c>
      <c r="C20" s="256" t="s">
        <v>145</v>
      </c>
      <c r="D20" s="248" t="s">
        <v>146</v>
      </c>
      <c r="E20" s="249">
        <v>216</v>
      </c>
      <c r="F20" s="250"/>
      <c r="G20" s="251">
        <f>ROUND(E20*F20,2)</f>
        <v>0</v>
      </c>
      <c r="H20" s="250"/>
      <c r="I20" s="251">
        <f>ROUND(E20*H20,2)</f>
        <v>0</v>
      </c>
      <c r="J20" s="250"/>
      <c r="K20" s="251">
        <f>ROUND(E20*J20,2)</f>
        <v>0</v>
      </c>
      <c r="L20" s="251">
        <v>21</v>
      </c>
      <c r="M20" s="251">
        <f>G20*(1+L20/100)</f>
        <v>0</v>
      </c>
      <c r="N20" s="249">
        <v>0</v>
      </c>
      <c r="O20" s="249">
        <f>ROUND(E20*N20,2)</f>
        <v>0</v>
      </c>
      <c r="P20" s="249">
        <v>0</v>
      </c>
      <c r="Q20" s="249">
        <f>ROUND(E20*P20,2)</f>
        <v>0</v>
      </c>
      <c r="R20" s="251" t="s">
        <v>79</v>
      </c>
      <c r="S20" s="251" t="s">
        <v>117</v>
      </c>
      <c r="T20" s="252" t="s">
        <v>117</v>
      </c>
      <c r="U20" s="225">
        <v>5.0500000000000003E-2</v>
      </c>
      <c r="V20" s="225">
        <f>ROUND(E20*U20,2)</f>
        <v>10.91</v>
      </c>
      <c r="W20" s="225"/>
      <c r="X20" s="225" t="s">
        <v>129</v>
      </c>
      <c r="Y20" s="225" t="s">
        <v>118</v>
      </c>
      <c r="Z20" s="215"/>
      <c r="AA20" s="215"/>
      <c r="AB20" s="215"/>
      <c r="AC20" s="215"/>
      <c r="AD20" s="215"/>
      <c r="AE20" s="215"/>
      <c r="AF20" s="215"/>
      <c r="AG20" s="215" t="s">
        <v>130</v>
      </c>
      <c r="AH20" s="215"/>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outlineLevel="1" x14ac:dyDescent="0.2">
      <c r="A21" s="246">
        <v>9</v>
      </c>
      <c r="B21" s="247" t="s">
        <v>147</v>
      </c>
      <c r="C21" s="256" t="s">
        <v>148</v>
      </c>
      <c r="D21" s="248" t="s">
        <v>146</v>
      </c>
      <c r="E21" s="249">
        <v>9</v>
      </c>
      <c r="F21" s="250"/>
      <c r="G21" s="251">
        <f>ROUND(E21*F21,2)</f>
        <v>0</v>
      </c>
      <c r="H21" s="250"/>
      <c r="I21" s="251">
        <f>ROUND(E21*H21,2)</f>
        <v>0</v>
      </c>
      <c r="J21" s="250"/>
      <c r="K21" s="251">
        <f>ROUND(E21*J21,2)</f>
        <v>0</v>
      </c>
      <c r="L21" s="251">
        <v>21</v>
      </c>
      <c r="M21" s="251">
        <f>G21*(1+L21/100)</f>
        <v>0</v>
      </c>
      <c r="N21" s="249">
        <v>0</v>
      </c>
      <c r="O21" s="249">
        <f>ROUND(E21*N21,2)</f>
        <v>0</v>
      </c>
      <c r="P21" s="249">
        <v>0</v>
      </c>
      <c r="Q21" s="249">
        <f>ROUND(E21*P21,2)</f>
        <v>0</v>
      </c>
      <c r="R21" s="251" t="s">
        <v>79</v>
      </c>
      <c r="S21" s="251" t="s">
        <v>117</v>
      </c>
      <c r="T21" s="252" t="s">
        <v>117</v>
      </c>
      <c r="U21" s="225">
        <v>0.16866999999999999</v>
      </c>
      <c r="V21" s="225">
        <f>ROUND(E21*U21,2)</f>
        <v>1.52</v>
      </c>
      <c r="W21" s="225"/>
      <c r="X21" s="225" t="s">
        <v>129</v>
      </c>
      <c r="Y21" s="225" t="s">
        <v>118</v>
      </c>
      <c r="Z21" s="215"/>
      <c r="AA21" s="215"/>
      <c r="AB21" s="215"/>
      <c r="AC21" s="215"/>
      <c r="AD21" s="215"/>
      <c r="AE21" s="215"/>
      <c r="AF21" s="215"/>
      <c r="AG21" s="215" t="s">
        <v>130</v>
      </c>
      <c r="AH21" s="215"/>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outlineLevel="1" x14ac:dyDescent="0.2">
      <c r="A22" s="246">
        <v>10</v>
      </c>
      <c r="B22" s="247" t="s">
        <v>149</v>
      </c>
      <c r="C22" s="256" t="s">
        <v>150</v>
      </c>
      <c r="D22" s="248" t="s">
        <v>146</v>
      </c>
      <c r="E22" s="249">
        <v>55</v>
      </c>
      <c r="F22" s="250"/>
      <c r="G22" s="251">
        <f>ROUND(E22*F22,2)</f>
        <v>0</v>
      </c>
      <c r="H22" s="250"/>
      <c r="I22" s="251">
        <f>ROUND(E22*H22,2)</f>
        <v>0</v>
      </c>
      <c r="J22" s="250"/>
      <c r="K22" s="251">
        <f>ROUND(E22*J22,2)</f>
        <v>0</v>
      </c>
      <c r="L22" s="251">
        <v>21</v>
      </c>
      <c r="M22" s="251">
        <f>G22*(1+L22/100)</f>
        <v>0</v>
      </c>
      <c r="N22" s="249">
        <v>0</v>
      </c>
      <c r="O22" s="249">
        <f>ROUND(E22*N22,2)</f>
        <v>0</v>
      </c>
      <c r="P22" s="249">
        <v>0</v>
      </c>
      <c r="Q22" s="249">
        <f>ROUND(E22*P22,2)</f>
        <v>0</v>
      </c>
      <c r="R22" s="251" t="s">
        <v>123</v>
      </c>
      <c r="S22" s="251" t="s">
        <v>117</v>
      </c>
      <c r="T22" s="252" t="s">
        <v>151</v>
      </c>
      <c r="U22" s="225">
        <v>0</v>
      </c>
      <c r="V22" s="225">
        <f>ROUND(E22*U22,2)</f>
        <v>0</v>
      </c>
      <c r="W22" s="225"/>
      <c r="X22" s="225" t="s">
        <v>125</v>
      </c>
      <c r="Y22" s="225" t="s">
        <v>118</v>
      </c>
      <c r="Z22" s="215"/>
      <c r="AA22" s="215"/>
      <c r="AB22" s="215"/>
      <c r="AC22" s="215"/>
      <c r="AD22" s="215"/>
      <c r="AE22" s="215"/>
      <c r="AF22" s="215"/>
      <c r="AG22" s="215" t="s">
        <v>126</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1" x14ac:dyDescent="0.2">
      <c r="A23" s="239">
        <v>11</v>
      </c>
      <c r="B23" s="240" t="s">
        <v>152</v>
      </c>
      <c r="C23" s="257" t="s">
        <v>153</v>
      </c>
      <c r="D23" s="241" t="s">
        <v>146</v>
      </c>
      <c r="E23" s="242">
        <v>55</v>
      </c>
      <c r="F23" s="243"/>
      <c r="G23" s="244">
        <f>ROUND(E23*F23,2)</f>
        <v>0</v>
      </c>
      <c r="H23" s="243"/>
      <c r="I23" s="244">
        <f>ROUND(E23*H23,2)</f>
        <v>0</v>
      </c>
      <c r="J23" s="243"/>
      <c r="K23" s="244">
        <f>ROUND(E23*J23,2)</f>
        <v>0</v>
      </c>
      <c r="L23" s="244">
        <v>21</v>
      </c>
      <c r="M23" s="244">
        <f>G23*(1+L23/100)</f>
        <v>0</v>
      </c>
      <c r="N23" s="242">
        <v>0</v>
      </c>
      <c r="O23" s="242">
        <f>ROUND(E23*N23,2)</f>
        <v>0</v>
      </c>
      <c r="P23" s="242">
        <v>0</v>
      </c>
      <c r="Q23" s="242">
        <f>ROUND(E23*P23,2)</f>
        <v>0</v>
      </c>
      <c r="R23" s="244" t="s">
        <v>79</v>
      </c>
      <c r="S23" s="244" t="s">
        <v>117</v>
      </c>
      <c r="T23" s="245" t="s">
        <v>117</v>
      </c>
      <c r="U23" s="225">
        <v>2.5000000000000001E-2</v>
      </c>
      <c r="V23" s="225">
        <f>ROUND(E23*U23,2)</f>
        <v>1.38</v>
      </c>
      <c r="W23" s="225"/>
      <c r="X23" s="225" t="s">
        <v>129</v>
      </c>
      <c r="Y23" s="225" t="s">
        <v>118</v>
      </c>
      <c r="Z23" s="215"/>
      <c r="AA23" s="215"/>
      <c r="AB23" s="215"/>
      <c r="AC23" s="215"/>
      <c r="AD23" s="215"/>
      <c r="AE23" s="215"/>
      <c r="AF23" s="215"/>
      <c r="AG23" s="215" t="s">
        <v>130</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2" x14ac:dyDescent="0.2">
      <c r="A24" s="222"/>
      <c r="B24" s="223"/>
      <c r="C24" s="258" t="s">
        <v>154</v>
      </c>
      <c r="D24" s="226"/>
      <c r="E24" s="227">
        <v>55</v>
      </c>
      <c r="F24" s="225"/>
      <c r="G24" s="225"/>
      <c r="H24" s="225"/>
      <c r="I24" s="225"/>
      <c r="J24" s="225"/>
      <c r="K24" s="225"/>
      <c r="L24" s="225"/>
      <c r="M24" s="225"/>
      <c r="N24" s="224"/>
      <c r="O24" s="224"/>
      <c r="P24" s="224"/>
      <c r="Q24" s="224"/>
      <c r="R24" s="225"/>
      <c r="S24" s="225"/>
      <c r="T24" s="225"/>
      <c r="U24" s="225"/>
      <c r="V24" s="225"/>
      <c r="W24" s="225"/>
      <c r="X24" s="225"/>
      <c r="Y24" s="225"/>
      <c r="Z24" s="215"/>
      <c r="AA24" s="215"/>
      <c r="AB24" s="215"/>
      <c r="AC24" s="215"/>
      <c r="AD24" s="215"/>
      <c r="AE24" s="215"/>
      <c r="AF24" s="215"/>
      <c r="AG24" s="215" t="s">
        <v>132</v>
      </c>
      <c r="AH24" s="215">
        <v>5</v>
      </c>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ht="22.5" outlineLevel="1" x14ac:dyDescent="0.2">
      <c r="A25" s="246">
        <v>12</v>
      </c>
      <c r="B25" s="247" t="s">
        <v>155</v>
      </c>
      <c r="C25" s="256" t="s">
        <v>156</v>
      </c>
      <c r="D25" s="248" t="s">
        <v>122</v>
      </c>
      <c r="E25" s="249">
        <v>30</v>
      </c>
      <c r="F25" s="250"/>
      <c r="G25" s="251">
        <f>ROUND(E25*F25,2)</f>
        <v>0</v>
      </c>
      <c r="H25" s="250"/>
      <c r="I25" s="251">
        <f>ROUND(E25*H25,2)</f>
        <v>0</v>
      </c>
      <c r="J25" s="250"/>
      <c r="K25" s="251">
        <f>ROUND(E25*J25,2)</f>
        <v>0</v>
      </c>
      <c r="L25" s="251">
        <v>21</v>
      </c>
      <c r="M25" s="251">
        <f>G25*(1+L25/100)</f>
        <v>0</v>
      </c>
      <c r="N25" s="249">
        <v>1.2999999999999999E-3</v>
      </c>
      <c r="O25" s="249">
        <f>ROUND(E25*N25,2)</f>
        <v>0.04</v>
      </c>
      <c r="P25" s="249">
        <v>0</v>
      </c>
      <c r="Q25" s="249">
        <f>ROUND(E25*P25,2)</f>
        <v>0</v>
      </c>
      <c r="R25" s="251" t="s">
        <v>123</v>
      </c>
      <c r="S25" s="251" t="s">
        <v>117</v>
      </c>
      <c r="T25" s="252" t="s">
        <v>151</v>
      </c>
      <c r="U25" s="225">
        <v>0</v>
      </c>
      <c r="V25" s="225">
        <f>ROUND(E25*U25,2)</f>
        <v>0</v>
      </c>
      <c r="W25" s="225"/>
      <c r="X25" s="225" t="s">
        <v>125</v>
      </c>
      <c r="Y25" s="225" t="s">
        <v>118</v>
      </c>
      <c r="Z25" s="215"/>
      <c r="AA25" s="215"/>
      <c r="AB25" s="215"/>
      <c r="AC25" s="215"/>
      <c r="AD25" s="215"/>
      <c r="AE25" s="215"/>
      <c r="AF25" s="215"/>
      <c r="AG25" s="215" t="s">
        <v>126</v>
      </c>
      <c r="AH25" s="215"/>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outlineLevel="1" x14ac:dyDescent="0.2">
      <c r="A26" s="239">
        <v>13</v>
      </c>
      <c r="B26" s="240" t="s">
        <v>157</v>
      </c>
      <c r="C26" s="257" t="s">
        <v>158</v>
      </c>
      <c r="D26" s="241" t="s">
        <v>122</v>
      </c>
      <c r="E26" s="242">
        <v>30</v>
      </c>
      <c r="F26" s="243"/>
      <c r="G26" s="244">
        <f>ROUND(E26*F26,2)</f>
        <v>0</v>
      </c>
      <c r="H26" s="243"/>
      <c r="I26" s="244">
        <f>ROUND(E26*H26,2)</f>
        <v>0</v>
      </c>
      <c r="J26" s="243"/>
      <c r="K26" s="244">
        <f>ROUND(E26*J26,2)</f>
        <v>0</v>
      </c>
      <c r="L26" s="244">
        <v>21</v>
      </c>
      <c r="M26" s="244">
        <f>G26*(1+L26/100)</f>
        <v>0</v>
      </c>
      <c r="N26" s="242">
        <v>4.0000000000000002E-4</v>
      </c>
      <c r="O26" s="242">
        <f>ROUND(E26*N26,2)</f>
        <v>0.01</v>
      </c>
      <c r="P26" s="242">
        <v>0</v>
      </c>
      <c r="Q26" s="242">
        <f>ROUND(E26*P26,2)</f>
        <v>0</v>
      </c>
      <c r="R26" s="244" t="s">
        <v>123</v>
      </c>
      <c r="S26" s="244" t="s">
        <v>117</v>
      </c>
      <c r="T26" s="245" t="s">
        <v>117</v>
      </c>
      <c r="U26" s="225">
        <v>0</v>
      </c>
      <c r="V26" s="225">
        <f>ROUND(E26*U26,2)</f>
        <v>0</v>
      </c>
      <c r="W26" s="225"/>
      <c r="X26" s="225" t="s">
        <v>125</v>
      </c>
      <c r="Y26" s="225" t="s">
        <v>118</v>
      </c>
      <c r="Z26" s="215"/>
      <c r="AA26" s="215"/>
      <c r="AB26" s="215"/>
      <c r="AC26" s="215"/>
      <c r="AD26" s="215"/>
      <c r="AE26" s="215"/>
      <c r="AF26" s="215"/>
      <c r="AG26" s="215" t="s">
        <v>126</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2" x14ac:dyDescent="0.2">
      <c r="A27" s="222"/>
      <c r="B27" s="223"/>
      <c r="C27" s="258" t="s">
        <v>159</v>
      </c>
      <c r="D27" s="226"/>
      <c r="E27" s="227">
        <v>30</v>
      </c>
      <c r="F27" s="225"/>
      <c r="G27" s="225"/>
      <c r="H27" s="225"/>
      <c r="I27" s="225"/>
      <c r="J27" s="225"/>
      <c r="K27" s="225"/>
      <c r="L27" s="225"/>
      <c r="M27" s="225"/>
      <c r="N27" s="224"/>
      <c r="O27" s="224"/>
      <c r="P27" s="224"/>
      <c r="Q27" s="224"/>
      <c r="R27" s="225"/>
      <c r="S27" s="225"/>
      <c r="T27" s="225"/>
      <c r="U27" s="225"/>
      <c r="V27" s="225"/>
      <c r="W27" s="225"/>
      <c r="X27" s="225"/>
      <c r="Y27" s="225"/>
      <c r="Z27" s="215"/>
      <c r="AA27" s="215"/>
      <c r="AB27" s="215"/>
      <c r="AC27" s="215"/>
      <c r="AD27" s="215"/>
      <c r="AE27" s="215"/>
      <c r="AF27" s="215"/>
      <c r="AG27" s="215" t="s">
        <v>132</v>
      </c>
      <c r="AH27" s="215">
        <v>5</v>
      </c>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ht="22.5" outlineLevel="1" x14ac:dyDescent="0.2">
      <c r="A28" s="239">
        <v>14</v>
      </c>
      <c r="B28" s="240" t="s">
        <v>160</v>
      </c>
      <c r="C28" s="257" t="s">
        <v>161</v>
      </c>
      <c r="D28" s="241" t="s">
        <v>146</v>
      </c>
      <c r="E28" s="242">
        <v>15</v>
      </c>
      <c r="F28" s="243"/>
      <c r="G28" s="244">
        <f>ROUND(E28*F28,2)</f>
        <v>0</v>
      </c>
      <c r="H28" s="243"/>
      <c r="I28" s="244">
        <f>ROUND(E28*H28,2)</f>
        <v>0</v>
      </c>
      <c r="J28" s="243"/>
      <c r="K28" s="244">
        <f>ROUND(E28*J28,2)</f>
        <v>0</v>
      </c>
      <c r="L28" s="244">
        <v>21</v>
      </c>
      <c r="M28" s="244">
        <f>G28*(1+L28/100)</f>
        <v>0</v>
      </c>
      <c r="N28" s="242">
        <v>1.5200000000000001E-3</v>
      </c>
      <c r="O28" s="242">
        <f>ROUND(E28*N28,2)</f>
        <v>0.02</v>
      </c>
      <c r="P28" s="242">
        <v>0</v>
      </c>
      <c r="Q28" s="242">
        <f>ROUND(E28*P28,2)</f>
        <v>0</v>
      </c>
      <c r="R28" s="244" t="s">
        <v>123</v>
      </c>
      <c r="S28" s="244" t="s">
        <v>117</v>
      </c>
      <c r="T28" s="245" t="s">
        <v>117</v>
      </c>
      <c r="U28" s="225">
        <v>0</v>
      </c>
      <c r="V28" s="225">
        <f>ROUND(E28*U28,2)</f>
        <v>0</v>
      </c>
      <c r="W28" s="225"/>
      <c r="X28" s="225" t="s">
        <v>125</v>
      </c>
      <c r="Y28" s="225" t="s">
        <v>118</v>
      </c>
      <c r="Z28" s="215"/>
      <c r="AA28" s="215"/>
      <c r="AB28" s="215"/>
      <c r="AC28" s="215"/>
      <c r="AD28" s="215"/>
      <c r="AE28" s="215"/>
      <c r="AF28" s="215"/>
      <c r="AG28" s="215" t="s">
        <v>126</v>
      </c>
      <c r="AH28" s="215"/>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outlineLevel="2" x14ac:dyDescent="0.2">
      <c r="A29" s="222"/>
      <c r="B29" s="223"/>
      <c r="C29" s="258" t="s">
        <v>162</v>
      </c>
      <c r="D29" s="226"/>
      <c r="E29" s="227">
        <v>15</v>
      </c>
      <c r="F29" s="225"/>
      <c r="G29" s="225"/>
      <c r="H29" s="225"/>
      <c r="I29" s="225"/>
      <c r="J29" s="225"/>
      <c r="K29" s="225"/>
      <c r="L29" s="225"/>
      <c r="M29" s="225"/>
      <c r="N29" s="224"/>
      <c r="O29" s="224"/>
      <c r="P29" s="224"/>
      <c r="Q29" s="224"/>
      <c r="R29" s="225"/>
      <c r="S29" s="225"/>
      <c r="T29" s="225"/>
      <c r="U29" s="225"/>
      <c r="V29" s="225"/>
      <c r="W29" s="225"/>
      <c r="X29" s="225"/>
      <c r="Y29" s="225"/>
      <c r="Z29" s="215"/>
      <c r="AA29" s="215"/>
      <c r="AB29" s="215"/>
      <c r="AC29" s="215"/>
      <c r="AD29" s="215"/>
      <c r="AE29" s="215"/>
      <c r="AF29" s="215"/>
      <c r="AG29" s="215" t="s">
        <v>132</v>
      </c>
      <c r="AH29" s="215">
        <v>5</v>
      </c>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ht="22.5" outlineLevel="1" x14ac:dyDescent="0.2">
      <c r="A30" s="239">
        <v>15</v>
      </c>
      <c r="B30" s="240" t="s">
        <v>163</v>
      </c>
      <c r="C30" s="257" t="s">
        <v>164</v>
      </c>
      <c r="D30" s="241" t="s">
        <v>146</v>
      </c>
      <c r="E30" s="242">
        <v>30</v>
      </c>
      <c r="F30" s="243"/>
      <c r="G30" s="244">
        <f>ROUND(E30*F30,2)</f>
        <v>0</v>
      </c>
      <c r="H30" s="243"/>
      <c r="I30" s="244">
        <f>ROUND(E30*H30,2)</f>
        <v>0</v>
      </c>
      <c r="J30" s="243"/>
      <c r="K30" s="244">
        <f>ROUND(E30*J30,2)</f>
        <v>0</v>
      </c>
      <c r="L30" s="244">
        <v>21</v>
      </c>
      <c r="M30" s="244">
        <f>G30*(1+L30/100)</f>
        <v>0</v>
      </c>
      <c r="N30" s="242">
        <v>2.2000000000000001E-4</v>
      </c>
      <c r="O30" s="242">
        <f>ROUND(E30*N30,2)</f>
        <v>0.01</v>
      </c>
      <c r="P30" s="242">
        <v>0</v>
      </c>
      <c r="Q30" s="242">
        <f>ROUND(E30*P30,2)</f>
        <v>0</v>
      </c>
      <c r="R30" s="244" t="s">
        <v>123</v>
      </c>
      <c r="S30" s="244" t="s">
        <v>117</v>
      </c>
      <c r="T30" s="245" t="s">
        <v>117</v>
      </c>
      <c r="U30" s="225">
        <v>0</v>
      </c>
      <c r="V30" s="225">
        <f>ROUND(E30*U30,2)</f>
        <v>0</v>
      </c>
      <c r="W30" s="225"/>
      <c r="X30" s="225" t="s">
        <v>125</v>
      </c>
      <c r="Y30" s="225" t="s">
        <v>118</v>
      </c>
      <c r="Z30" s="215"/>
      <c r="AA30" s="215"/>
      <c r="AB30" s="215"/>
      <c r="AC30" s="215"/>
      <c r="AD30" s="215"/>
      <c r="AE30" s="215"/>
      <c r="AF30" s="215"/>
      <c r="AG30" s="215" t="s">
        <v>126</v>
      </c>
      <c r="AH30" s="215"/>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2" x14ac:dyDescent="0.2">
      <c r="A31" s="222"/>
      <c r="B31" s="223"/>
      <c r="C31" s="258" t="s">
        <v>159</v>
      </c>
      <c r="D31" s="226"/>
      <c r="E31" s="227">
        <v>30</v>
      </c>
      <c r="F31" s="225"/>
      <c r="G31" s="225"/>
      <c r="H31" s="225"/>
      <c r="I31" s="225"/>
      <c r="J31" s="225"/>
      <c r="K31" s="225"/>
      <c r="L31" s="225"/>
      <c r="M31" s="225"/>
      <c r="N31" s="224"/>
      <c r="O31" s="224"/>
      <c r="P31" s="224"/>
      <c r="Q31" s="224"/>
      <c r="R31" s="225"/>
      <c r="S31" s="225"/>
      <c r="T31" s="225"/>
      <c r="U31" s="225"/>
      <c r="V31" s="225"/>
      <c r="W31" s="225"/>
      <c r="X31" s="225"/>
      <c r="Y31" s="225"/>
      <c r="Z31" s="215"/>
      <c r="AA31" s="215"/>
      <c r="AB31" s="215"/>
      <c r="AC31" s="215"/>
      <c r="AD31" s="215"/>
      <c r="AE31" s="215"/>
      <c r="AF31" s="215"/>
      <c r="AG31" s="215" t="s">
        <v>132</v>
      </c>
      <c r="AH31" s="215">
        <v>5</v>
      </c>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outlineLevel="1" x14ac:dyDescent="0.2">
      <c r="A32" s="239">
        <v>16</v>
      </c>
      <c r="B32" s="240" t="s">
        <v>165</v>
      </c>
      <c r="C32" s="257" t="s">
        <v>166</v>
      </c>
      <c r="D32" s="241" t="s">
        <v>122</v>
      </c>
      <c r="E32" s="242">
        <v>30</v>
      </c>
      <c r="F32" s="243"/>
      <c r="G32" s="244">
        <f>ROUND(E32*F32,2)</f>
        <v>0</v>
      </c>
      <c r="H32" s="243"/>
      <c r="I32" s="244">
        <f>ROUND(E32*H32,2)</f>
        <v>0</v>
      </c>
      <c r="J32" s="243"/>
      <c r="K32" s="244">
        <f>ROUND(E32*J32,2)</f>
        <v>0</v>
      </c>
      <c r="L32" s="244">
        <v>21</v>
      </c>
      <c r="M32" s="244">
        <f>G32*(1+L32/100)</f>
        <v>0</v>
      </c>
      <c r="N32" s="242">
        <v>0</v>
      </c>
      <c r="O32" s="242">
        <f>ROUND(E32*N32,2)</f>
        <v>0</v>
      </c>
      <c r="P32" s="242">
        <v>0</v>
      </c>
      <c r="Q32" s="242">
        <f>ROUND(E32*P32,2)</f>
        <v>0</v>
      </c>
      <c r="R32" s="244" t="s">
        <v>79</v>
      </c>
      <c r="S32" s="244" t="s">
        <v>117</v>
      </c>
      <c r="T32" s="245" t="s">
        <v>117</v>
      </c>
      <c r="U32" s="225">
        <v>0.64832999999999996</v>
      </c>
      <c r="V32" s="225">
        <f>ROUND(E32*U32,2)</f>
        <v>19.45</v>
      </c>
      <c r="W32" s="225"/>
      <c r="X32" s="225" t="s">
        <v>129</v>
      </c>
      <c r="Y32" s="225" t="s">
        <v>118</v>
      </c>
      <c r="Z32" s="215"/>
      <c r="AA32" s="215"/>
      <c r="AB32" s="215"/>
      <c r="AC32" s="215"/>
      <c r="AD32" s="215"/>
      <c r="AE32" s="215"/>
      <c r="AF32" s="215"/>
      <c r="AG32" s="215" t="s">
        <v>130</v>
      </c>
      <c r="AH32" s="215"/>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outlineLevel="2" x14ac:dyDescent="0.2">
      <c r="A33" s="222"/>
      <c r="B33" s="223"/>
      <c r="C33" s="259" t="s">
        <v>167</v>
      </c>
      <c r="D33" s="253"/>
      <c r="E33" s="253"/>
      <c r="F33" s="253"/>
      <c r="G33" s="253"/>
      <c r="H33" s="225"/>
      <c r="I33" s="225"/>
      <c r="J33" s="225"/>
      <c r="K33" s="225"/>
      <c r="L33" s="225"/>
      <c r="M33" s="225"/>
      <c r="N33" s="224"/>
      <c r="O33" s="224"/>
      <c r="P33" s="224"/>
      <c r="Q33" s="224"/>
      <c r="R33" s="225"/>
      <c r="S33" s="225"/>
      <c r="T33" s="225"/>
      <c r="U33" s="225"/>
      <c r="V33" s="225"/>
      <c r="W33" s="225"/>
      <c r="X33" s="225"/>
      <c r="Y33" s="225"/>
      <c r="Z33" s="215"/>
      <c r="AA33" s="215"/>
      <c r="AB33" s="215"/>
      <c r="AC33" s="215"/>
      <c r="AD33" s="215"/>
      <c r="AE33" s="215"/>
      <c r="AF33" s="215"/>
      <c r="AG33" s="215" t="s">
        <v>168</v>
      </c>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outlineLevel="2" x14ac:dyDescent="0.2">
      <c r="A34" s="222"/>
      <c r="B34" s="223"/>
      <c r="C34" s="258" t="s">
        <v>159</v>
      </c>
      <c r="D34" s="226"/>
      <c r="E34" s="227">
        <v>30</v>
      </c>
      <c r="F34" s="225"/>
      <c r="G34" s="225"/>
      <c r="H34" s="225"/>
      <c r="I34" s="225"/>
      <c r="J34" s="225"/>
      <c r="K34" s="225"/>
      <c r="L34" s="225"/>
      <c r="M34" s="225"/>
      <c r="N34" s="224"/>
      <c r="O34" s="224"/>
      <c r="P34" s="224"/>
      <c r="Q34" s="224"/>
      <c r="R34" s="225"/>
      <c r="S34" s="225"/>
      <c r="T34" s="225"/>
      <c r="U34" s="225"/>
      <c r="V34" s="225"/>
      <c r="W34" s="225"/>
      <c r="X34" s="225"/>
      <c r="Y34" s="225"/>
      <c r="Z34" s="215"/>
      <c r="AA34" s="215"/>
      <c r="AB34" s="215"/>
      <c r="AC34" s="215"/>
      <c r="AD34" s="215"/>
      <c r="AE34" s="215"/>
      <c r="AF34" s="215"/>
      <c r="AG34" s="215" t="s">
        <v>132</v>
      </c>
      <c r="AH34" s="215">
        <v>5</v>
      </c>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ht="22.5" outlineLevel="1" x14ac:dyDescent="0.2">
      <c r="A35" s="246">
        <v>17</v>
      </c>
      <c r="B35" s="247" t="s">
        <v>169</v>
      </c>
      <c r="C35" s="256" t="s">
        <v>170</v>
      </c>
      <c r="D35" s="248" t="s">
        <v>122</v>
      </c>
      <c r="E35" s="249">
        <v>200</v>
      </c>
      <c r="F35" s="250"/>
      <c r="G35" s="251">
        <f>ROUND(E35*F35,2)</f>
        <v>0</v>
      </c>
      <c r="H35" s="250"/>
      <c r="I35" s="251">
        <f>ROUND(E35*H35,2)</f>
        <v>0</v>
      </c>
      <c r="J35" s="250"/>
      <c r="K35" s="251">
        <f>ROUND(E35*J35,2)</f>
        <v>0</v>
      </c>
      <c r="L35" s="251">
        <v>21</v>
      </c>
      <c r="M35" s="251">
        <f>G35*(1+L35/100)</f>
        <v>0</v>
      </c>
      <c r="N35" s="249">
        <v>1.4999999999999999E-4</v>
      </c>
      <c r="O35" s="249">
        <f>ROUND(E35*N35,2)</f>
        <v>0.03</v>
      </c>
      <c r="P35" s="249">
        <v>0</v>
      </c>
      <c r="Q35" s="249">
        <f>ROUND(E35*P35,2)</f>
        <v>0</v>
      </c>
      <c r="R35" s="251" t="s">
        <v>79</v>
      </c>
      <c r="S35" s="251" t="s">
        <v>117</v>
      </c>
      <c r="T35" s="252" t="s">
        <v>117</v>
      </c>
      <c r="U35" s="225">
        <v>8.6499999999999994E-2</v>
      </c>
      <c r="V35" s="225">
        <f>ROUND(E35*U35,2)</f>
        <v>17.3</v>
      </c>
      <c r="W35" s="225"/>
      <c r="X35" s="225" t="s">
        <v>129</v>
      </c>
      <c r="Y35" s="225" t="s">
        <v>118</v>
      </c>
      <c r="Z35" s="215"/>
      <c r="AA35" s="215"/>
      <c r="AB35" s="215"/>
      <c r="AC35" s="215"/>
      <c r="AD35" s="215"/>
      <c r="AE35" s="215"/>
      <c r="AF35" s="215"/>
      <c r="AG35" s="215" t="s">
        <v>130</v>
      </c>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row>
    <row r="36" spans="1:60" ht="22.5" outlineLevel="1" x14ac:dyDescent="0.2">
      <c r="A36" s="246">
        <v>18</v>
      </c>
      <c r="B36" s="247" t="s">
        <v>171</v>
      </c>
      <c r="C36" s="256" t="s">
        <v>172</v>
      </c>
      <c r="D36" s="248" t="s">
        <v>146</v>
      </c>
      <c r="E36" s="249">
        <v>36</v>
      </c>
      <c r="F36" s="250"/>
      <c r="G36" s="251">
        <f>ROUND(E36*F36,2)</f>
        <v>0</v>
      </c>
      <c r="H36" s="250"/>
      <c r="I36" s="251">
        <f>ROUND(E36*H36,2)</f>
        <v>0</v>
      </c>
      <c r="J36" s="250"/>
      <c r="K36" s="251">
        <f>ROUND(E36*J36,2)</f>
        <v>0</v>
      </c>
      <c r="L36" s="251">
        <v>21</v>
      </c>
      <c r="M36" s="251">
        <f>G36*(1+L36/100)</f>
        <v>0</v>
      </c>
      <c r="N36" s="249">
        <v>0</v>
      </c>
      <c r="O36" s="249">
        <f>ROUND(E36*N36,2)</f>
        <v>0</v>
      </c>
      <c r="P36" s="249">
        <v>0</v>
      </c>
      <c r="Q36" s="249">
        <f>ROUND(E36*P36,2)</f>
        <v>0</v>
      </c>
      <c r="R36" s="251" t="s">
        <v>123</v>
      </c>
      <c r="S36" s="251" t="s">
        <v>117</v>
      </c>
      <c r="T36" s="252" t="s">
        <v>117</v>
      </c>
      <c r="U36" s="225">
        <v>0</v>
      </c>
      <c r="V36" s="225">
        <f>ROUND(E36*U36,2)</f>
        <v>0</v>
      </c>
      <c r="W36" s="225"/>
      <c r="X36" s="225" t="s">
        <v>125</v>
      </c>
      <c r="Y36" s="225" t="s">
        <v>118</v>
      </c>
      <c r="Z36" s="215"/>
      <c r="AA36" s="215"/>
      <c r="AB36" s="215"/>
      <c r="AC36" s="215"/>
      <c r="AD36" s="215"/>
      <c r="AE36" s="215"/>
      <c r="AF36" s="215"/>
      <c r="AG36" s="215" t="s">
        <v>126</v>
      </c>
      <c r="AH36" s="215"/>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outlineLevel="1" x14ac:dyDescent="0.2">
      <c r="A37" s="239">
        <v>19</v>
      </c>
      <c r="B37" s="240" t="s">
        <v>173</v>
      </c>
      <c r="C37" s="257" t="s">
        <v>174</v>
      </c>
      <c r="D37" s="241" t="s">
        <v>146</v>
      </c>
      <c r="E37" s="242">
        <v>200</v>
      </c>
      <c r="F37" s="243"/>
      <c r="G37" s="244">
        <f>ROUND(E37*F37,2)</f>
        <v>0</v>
      </c>
      <c r="H37" s="243"/>
      <c r="I37" s="244">
        <f>ROUND(E37*H37,2)</f>
        <v>0</v>
      </c>
      <c r="J37" s="243"/>
      <c r="K37" s="244">
        <f>ROUND(E37*J37,2)</f>
        <v>0</v>
      </c>
      <c r="L37" s="244">
        <v>21</v>
      </c>
      <c r="M37" s="244">
        <f>G37*(1+L37/100)</f>
        <v>0</v>
      </c>
      <c r="N37" s="242">
        <v>0</v>
      </c>
      <c r="O37" s="242">
        <f>ROUND(E37*N37,2)</f>
        <v>0</v>
      </c>
      <c r="P37" s="242">
        <v>0</v>
      </c>
      <c r="Q37" s="242">
        <f>ROUND(E37*P37,2)</f>
        <v>0</v>
      </c>
      <c r="R37" s="244" t="s">
        <v>123</v>
      </c>
      <c r="S37" s="244" t="s">
        <v>117</v>
      </c>
      <c r="T37" s="245" t="s">
        <v>117</v>
      </c>
      <c r="U37" s="225">
        <v>0</v>
      </c>
      <c r="V37" s="225">
        <f>ROUND(E37*U37,2)</f>
        <v>0</v>
      </c>
      <c r="W37" s="225"/>
      <c r="X37" s="225" t="s">
        <v>125</v>
      </c>
      <c r="Y37" s="225" t="s">
        <v>118</v>
      </c>
      <c r="Z37" s="215"/>
      <c r="AA37" s="215"/>
      <c r="AB37" s="215"/>
      <c r="AC37" s="215"/>
      <c r="AD37" s="215"/>
      <c r="AE37" s="215"/>
      <c r="AF37" s="215"/>
      <c r="AG37" s="215" t="s">
        <v>126</v>
      </c>
      <c r="AH37" s="215"/>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outlineLevel="2" x14ac:dyDescent="0.2">
      <c r="A38" s="222"/>
      <c r="B38" s="223"/>
      <c r="C38" s="258" t="s">
        <v>175</v>
      </c>
      <c r="D38" s="226"/>
      <c r="E38" s="227">
        <v>200</v>
      </c>
      <c r="F38" s="225"/>
      <c r="G38" s="225"/>
      <c r="H38" s="225"/>
      <c r="I38" s="225"/>
      <c r="J38" s="225"/>
      <c r="K38" s="225"/>
      <c r="L38" s="225"/>
      <c r="M38" s="225"/>
      <c r="N38" s="224"/>
      <c r="O38" s="224"/>
      <c r="P38" s="224"/>
      <c r="Q38" s="224"/>
      <c r="R38" s="225"/>
      <c r="S38" s="225"/>
      <c r="T38" s="225"/>
      <c r="U38" s="225"/>
      <c r="V38" s="225"/>
      <c r="W38" s="225"/>
      <c r="X38" s="225"/>
      <c r="Y38" s="225"/>
      <c r="Z38" s="215"/>
      <c r="AA38" s="215"/>
      <c r="AB38" s="215"/>
      <c r="AC38" s="215"/>
      <c r="AD38" s="215"/>
      <c r="AE38" s="215"/>
      <c r="AF38" s="215"/>
      <c r="AG38" s="215" t="s">
        <v>132</v>
      </c>
      <c r="AH38" s="215">
        <v>5</v>
      </c>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row>
    <row r="39" spans="1:60" outlineLevel="1" x14ac:dyDescent="0.2">
      <c r="A39" s="246">
        <v>20</v>
      </c>
      <c r="B39" s="247" t="s">
        <v>176</v>
      </c>
      <c r="C39" s="256" t="s">
        <v>177</v>
      </c>
      <c r="D39" s="248" t="s">
        <v>122</v>
      </c>
      <c r="E39" s="249">
        <v>8</v>
      </c>
      <c r="F39" s="250"/>
      <c r="G39" s="251">
        <f>ROUND(E39*F39,2)</f>
        <v>0</v>
      </c>
      <c r="H39" s="250"/>
      <c r="I39" s="251">
        <f>ROUND(E39*H39,2)</f>
        <v>0</v>
      </c>
      <c r="J39" s="250"/>
      <c r="K39" s="251">
        <f>ROUND(E39*J39,2)</f>
        <v>0</v>
      </c>
      <c r="L39" s="251">
        <v>21</v>
      </c>
      <c r="M39" s="251">
        <f>G39*(1+L39/100)</f>
        <v>0</v>
      </c>
      <c r="N39" s="249">
        <v>3.2000000000000003E-4</v>
      </c>
      <c r="O39" s="249">
        <f>ROUND(E39*N39,2)</f>
        <v>0</v>
      </c>
      <c r="P39" s="249">
        <v>0</v>
      </c>
      <c r="Q39" s="249">
        <f>ROUND(E39*P39,2)</f>
        <v>0</v>
      </c>
      <c r="R39" s="251" t="s">
        <v>123</v>
      </c>
      <c r="S39" s="251" t="s">
        <v>117</v>
      </c>
      <c r="T39" s="252" t="s">
        <v>117</v>
      </c>
      <c r="U39" s="225">
        <v>0</v>
      </c>
      <c r="V39" s="225">
        <f>ROUND(E39*U39,2)</f>
        <v>0</v>
      </c>
      <c r="W39" s="225"/>
      <c r="X39" s="225" t="s">
        <v>125</v>
      </c>
      <c r="Y39" s="225" t="s">
        <v>118</v>
      </c>
      <c r="Z39" s="215"/>
      <c r="AA39" s="215"/>
      <c r="AB39" s="215"/>
      <c r="AC39" s="215"/>
      <c r="AD39" s="215"/>
      <c r="AE39" s="215"/>
      <c r="AF39" s="215"/>
      <c r="AG39" s="215" t="s">
        <v>126</v>
      </c>
      <c r="AH39" s="215"/>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ht="45" outlineLevel="1" x14ac:dyDescent="0.2">
      <c r="A40" s="246">
        <v>21</v>
      </c>
      <c r="B40" s="247" t="s">
        <v>178</v>
      </c>
      <c r="C40" s="256" t="s">
        <v>179</v>
      </c>
      <c r="D40" s="248" t="s">
        <v>146</v>
      </c>
      <c r="E40" s="249">
        <v>80</v>
      </c>
      <c r="F40" s="250"/>
      <c r="G40" s="251">
        <f>ROUND(E40*F40,2)</f>
        <v>0</v>
      </c>
      <c r="H40" s="250"/>
      <c r="I40" s="251">
        <f>ROUND(E40*H40,2)</f>
        <v>0</v>
      </c>
      <c r="J40" s="250"/>
      <c r="K40" s="251">
        <f>ROUND(E40*J40,2)</f>
        <v>0</v>
      </c>
      <c r="L40" s="251">
        <v>21</v>
      </c>
      <c r="M40" s="251">
        <f>G40*(1+L40/100)</f>
        <v>0</v>
      </c>
      <c r="N40" s="249">
        <v>0</v>
      </c>
      <c r="O40" s="249">
        <f>ROUND(E40*N40,2)</f>
        <v>0</v>
      </c>
      <c r="P40" s="249">
        <v>0</v>
      </c>
      <c r="Q40" s="249">
        <f>ROUND(E40*P40,2)</f>
        <v>0</v>
      </c>
      <c r="R40" s="251" t="s">
        <v>123</v>
      </c>
      <c r="S40" s="251" t="s">
        <v>117</v>
      </c>
      <c r="T40" s="252" t="s">
        <v>117</v>
      </c>
      <c r="U40" s="225">
        <v>0</v>
      </c>
      <c r="V40" s="225">
        <f>ROUND(E40*U40,2)</f>
        <v>0</v>
      </c>
      <c r="W40" s="225"/>
      <c r="X40" s="225" t="s">
        <v>125</v>
      </c>
      <c r="Y40" s="225" t="s">
        <v>118</v>
      </c>
      <c r="Z40" s="215"/>
      <c r="AA40" s="215"/>
      <c r="AB40" s="215"/>
      <c r="AC40" s="215"/>
      <c r="AD40" s="215"/>
      <c r="AE40" s="215"/>
      <c r="AF40" s="215"/>
      <c r="AG40" s="215" t="s">
        <v>126</v>
      </c>
      <c r="AH40" s="215"/>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row>
    <row r="41" spans="1:60" outlineLevel="1" x14ac:dyDescent="0.2">
      <c r="A41" s="246">
        <v>22</v>
      </c>
      <c r="B41" s="247" t="s">
        <v>180</v>
      </c>
      <c r="C41" s="256" t="s">
        <v>181</v>
      </c>
      <c r="D41" s="248" t="s">
        <v>122</v>
      </c>
      <c r="E41" s="249">
        <v>30</v>
      </c>
      <c r="F41" s="250"/>
      <c r="G41" s="251">
        <f>ROUND(E41*F41,2)</f>
        <v>0</v>
      </c>
      <c r="H41" s="250"/>
      <c r="I41" s="251">
        <f>ROUND(E41*H41,2)</f>
        <v>0</v>
      </c>
      <c r="J41" s="250"/>
      <c r="K41" s="251">
        <f>ROUND(E41*J41,2)</f>
        <v>0</v>
      </c>
      <c r="L41" s="251">
        <v>21</v>
      </c>
      <c r="M41" s="251">
        <f>G41*(1+L41/100)</f>
        <v>0</v>
      </c>
      <c r="N41" s="249">
        <v>6.9999999999999994E-5</v>
      </c>
      <c r="O41" s="249">
        <f>ROUND(E41*N41,2)</f>
        <v>0</v>
      </c>
      <c r="P41" s="249">
        <v>0</v>
      </c>
      <c r="Q41" s="249">
        <f>ROUND(E41*P41,2)</f>
        <v>0</v>
      </c>
      <c r="R41" s="251" t="s">
        <v>79</v>
      </c>
      <c r="S41" s="251" t="s">
        <v>117</v>
      </c>
      <c r="T41" s="252" t="s">
        <v>117</v>
      </c>
      <c r="U41" s="225">
        <v>9.1219999999999996E-2</v>
      </c>
      <c r="V41" s="225">
        <f>ROUND(E41*U41,2)</f>
        <v>2.74</v>
      </c>
      <c r="W41" s="225"/>
      <c r="X41" s="225" t="s">
        <v>129</v>
      </c>
      <c r="Y41" s="225" t="s">
        <v>118</v>
      </c>
      <c r="Z41" s="215"/>
      <c r="AA41" s="215"/>
      <c r="AB41" s="215"/>
      <c r="AC41" s="215"/>
      <c r="AD41" s="215"/>
      <c r="AE41" s="215"/>
      <c r="AF41" s="215"/>
      <c r="AG41" s="215" t="s">
        <v>130</v>
      </c>
      <c r="AH41" s="215"/>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row>
    <row r="42" spans="1:60" outlineLevel="1" x14ac:dyDescent="0.2">
      <c r="A42" s="246">
        <v>23</v>
      </c>
      <c r="B42" s="247" t="s">
        <v>182</v>
      </c>
      <c r="C42" s="256" t="s">
        <v>183</v>
      </c>
      <c r="D42" s="248" t="s">
        <v>146</v>
      </c>
      <c r="E42" s="249">
        <v>12</v>
      </c>
      <c r="F42" s="250"/>
      <c r="G42" s="251">
        <f>ROUND(E42*F42,2)</f>
        <v>0</v>
      </c>
      <c r="H42" s="250"/>
      <c r="I42" s="251">
        <f>ROUND(E42*H42,2)</f>
        <v>0</v>
      </c>
      <c r="J42" s="250"/>
      <c r="K42" s="251">
        <f>ROUND(E42*J42,2)</f>
        <v>0</v>
      </c>
      <c r="L42" s="251">
        <v>21</v>
      </c>
      <c r="M42" s="251">
        <f>G42*(1+L42/100)</f>
        <v>0</v>
      </c>
      <c r="N42" s="249">
        <v>1.2999999999999999E-4</v>
      </c>
      <c r="O42" s="249">
        <f>ROUND(E42*N42,2)</f>
        <v>0</v>
      </c>
      <c r="P42" s="249">
        <v>0</v>
      </c>
      <c r="Q42" s="249">
        <f>ROUND(E42*P42,2)</f>
        <v>0</v>
      </c>
      <c r="R42" s="251" t="s">
        <v>123</v>
      </c>
      <c r="S42" s="251" t="s">
        <v>117</v>
      </c>
      <c r="T42" s="252" t="s">
        <v>117</v>
      </c>
      <c r="U42" s="225">
        <v>0</v>
      </c>
      <c r="V42" s="225">
        <f>ROUND(E42*U42,2)</f>
        <v>0</v>
      </c>
      <c r="W42" s="225"/>
      <c r="X42" s="225" t="s">
        <v>125</v>
      </c>
      <c r="Y42" s="225" t="s">
        <v>118</v>
      </c>
      <c r="Z42" s="215"/>
      <c r="AA42" s="215"/>
      <c r="AB42" s="215"/>
      <c r="AC42" s="215"/>
      <c r="AD42" s="215"/>
      <c r="AE42" s="215"/>
      <c r="AF42" s="215"/>
      <c r="AG42" s="215" t="s">
        <v>126</v>
      </c>
      <c r="AH42" s="215"/>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row>
    <row r="43" spans="1:60" outlineLevel="1" x14ac:dyDescent="0.2">
      <c r="A43" s="239">
        <v>24</v>
      </c>
      <c r="B43" s="240" t="s">
        <v>184</v>
      </c>
      <c r="C43" s="257" t="s">
        <v>185</v>
      </c>
      <c r="D43" s="241" t="s">
        <v>186</v>
      </c>
      <c r="E43" s="242">
        <v>1</v>
      </c>
      <c r="F43" s="243"/>
      <c r="G43" s="244">
        <f>ROUND(E43*F43,2)</f>
        <v>0</v>
      </c>
      <c r="H43" s="243"/>
      <c r="I43" s="244">
        <f>ROUND(E43*H43,2)</f>
        <v>0</v>
      </c>
      <c r="J43" s="243"/>
      <c r="K43" s="244">
        <f>ROUND(E43*J43,2)</f>
        <v>0</v>
      </c>
      <c r="L43" s="244">
        <v>21</v>
      </c>
      <c r="M43" s="244">
        <f>G43*(1+L43/100)</f>
        <v>0</v>
      </c>
      <c r="N43" s="242">
        <v>0</v>
      </c>
      <c r="O43" s="242">
        <f>ROUND(E43*N43,2)</f>
        <v>0</v>
      </c>
      <c r="P43" s="242">
        <v>0</v>
      </c>
      <c r="Q43" s="242">
        <f>ROUND(E43*P43,2)</f>
        <v>0</v>
      </c>
      <c r="R43" s="244"/>
      <c r="S43" s="244" t="s">
        <v>135</v>
      </c>
      <c r="T43" s="245" t="s">
        <v>124</v>
      </c>
      <c r="U43" s="225">
        <v>0</v>
      </c>
      <c r="V43" s="225">
        <f>ROUND(E43*U43,2)</f>
        <v>0</v>
      </c>
      <c r="W43" s="225"/>
      <c r="X43" s="225" t="s">
        <v>125</v>
      </c>
      <c r="Y43" s="225" t="s">
        <v>118</v>
      </c>
      <c r="Z43" s="215"/>
      <c r="AA43" s="215"/>
      <c r="AB43" s="215"/>
      <c r="AC43" s="215"/>
      <c r="AD43" s="215"/>
      <c r="AE43" s="215"/>
      <c r="AF43" s="215"/>
      <c r="AG43" s="215" t="s">
        <v>126</v>
      </c>
      <c r="AH43" s="215"/>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outlineLevel="2" x14ac:dyDescent="0.2">
      <c r="A44" s="222"/>
      <c r="B44" s="223"/>
      <c r="C44" s="259" t="s">
        <v>187</v>
      </c>
      <c r="D44" s="253"/>
      <c r="E44" s="253"/>
      <c r="F44" s="253"/>
      <c r="G44" s="253"/>
      <c r="H44" s="225"/>
      <c r="I44" s="225"/>
      <c r="J44" s="225"/>
      <c r="K44" s="225"/>
      <c r="L44" s="225"/>
      <c r="M44" s="225"/>
      <c r="N44" s="224"/>
      <c r="O44" s="224"/>
      <c r="P44" s="224"/>
      <c r="Q44" s="224"/>
      <c r="R44" s="225"/>
      <c r="S44" s="225"/>
      <c r="T44" s="225"/>
      <c r="U44" s="225"/>
      <c r="V44" s="225"/>
      <c r="W44" s="225"/>
      <c r="X44" s="225"/>
      <c r="Y44" s="225"/>
      <c r="Z44" s="215"/>
      <c r="AA44" s="215"/>
      <c r="AB44" s="215"/>
      <c r="AC44" s="215"/>
      <c r="AD44" s="215"/>
      <c r="AE44" s="215"/>
      <c r="AF44" s="215"/>
      <c r="AG44" s="215" t="s">
        <v>168</v>
      </c>
      <c r="AH44" s="215"/>
      <c r="AI44" s="215"/>
      <c r="AJ44" s="215"/>
      <c r="AK44" s="215"/>
      <c r="AL44" s="215"/>
      <c r="AM44" s="215"/>
      <c r="AN44" s="215"/>
      <c r="AO44" s="215"/>
      <c r="AP44" s="215"/>
      <c r="AQ44" s="215"/>
      <c r="AR44" s="215"/>
      <c r="AS44" s="215"/>
      <c r="AT44" s="215"/>
      <c r="AU44" s="215"/>
      <c r="AV44" s="215"/>
      <c r="AW44" s="215"/>
      <c r="AX44" s="215"/>
      <c r="AY44" s="215"/>
      <c r="AZ44" s="215"/>
      <c r="BA44" s="254" t="str">
        <f>C44</f>
        <v>koordinace časové souoslednosti, návazností hranic dodávek a montáží, sběr technických podkladů od navazujících profesí.</v>
      </c>
      <c r="BB44" s="215"/>
      <c r="BC44" s="215"/>
      <c r="BD44" s="215"/>
      <c r="BE44" s="215"/>
      <c r="BF44" s="215"/>
      <c r="BG44" s="215"/>
      <c r="BH44" s="215"/>
    </row>
    <row r="45" spans="1:60" outlineLevel="1" x14ac:dyDescent="0.2">
      <c r="A45" s="239">
        <v>25</v>
      </c>
      <c r="B45" s="240" t="s">
        <v>188</v>
      </c>
      <c r="C45" s="257" t="s">
        <v>189</v>
      </c>
      <c r="D45" s="241" t="s">
        <v>146</v>
      </c>
      <c r="E45" s="242">
        <v>1</v>
      </c>
      <c r="F45" s="243"/>
      <c r="G45" s="244">
        <f>ROUND(E45*F45,2)</f>
        <v>0</v>
      </c>
      <c r="H45" s="243"/>
      <c r="I45" s="244">
        <f>ROUND(E45*H45,2)</f>
        <v>0</v>
      </c>
      <c r="J45" s="243"/>
      <c r="K45" s="244">
        <f>ROUND(E45*J45,2)</f>
        <v>0</v>
      </c>
      <c r="L45" s="244">
        <v>21</v>
      </c>
      <c r="M45" s="244">
        <f>G45*(1+L45/100)</f>
        <v>0</v>
      </c>
      <c r="N45" s="242">
        <v>0</v>
      </c>
      <c r="O45" s="242">
        <f>ROUND(E45*N45,2)</f>
        <v>0</v>
      </c>
      <c r="P45" s="242">
        <v>0</v>
      </c>
      <c r="Q45" s="242">
        <f>ROUND(E45*P45,2)</f>
        <v>0</v>
      </c>
      <c r="R45" s="244"/>
      <c r="S45" s="244" t="s">
        <v>135</v>
      </c>
      <c r="T45" s="245" t="s">
        <v>124</v>
      </c>
      <c r="U45" s="225">
        <v>0</v>
      </c>
      <c r="V45" s="225">
        <f>ROUND(E45*U45,2)</f>
        <v>0</v>
      </c>
      <c r="W45" s="225"/>
      <c r="X45" s="225" t="s">
        <v>125</v>
      </c>
      <c r="Y45" s="225" t="s">
        <v>118</v>
      </c>
      <c r="Z45" s="215"/>
      <c r="AA45" s="215"/>
      <c r="AB45" s="215"/>
      <c r="AC45" s="215"/>
      <c r="AD45" s="215"/>
      <c r="AE45" s="215"/>
      <c r="AF45" s="215"/>
      <c r="AG45" s="215" t="s">
        <v>126</v>
      </c>
      <c r="AH45" s="215"/>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row>
    <row r="46" spans="1:60" outlineLevel="2" x14ac:dyDescent="0.2">
      <c r="A46" s="222"/>
      <c r="B46" s="223"/>
      <c r="C46" s="259" t="s">
        <v>190</v>
      </c>
      <c r="D46" s="253"/>
      <c r="E46" s="253"/>
      <c r="F46" s="253"/>
      <c r="G46" s="253"/>
      <c r="H46" s="225"/>
      <c r="I46" s="225"/>
      <c r="J46" s="225"/>
      <c r="K46" s="225"/>
      <c r="L46" s="225"/>
      <c r="M46" s="225"/>
      <c r="N46" s="224"/>
      <c r="O46" s="224"/>
      <c r="P46" s="224"/>
      <c r="Q46" s="224"/>
      <c r="R46" s="225"/>
      <c r="S46" s="225"/>
      <c r="T46" s="225"/>
      <c r="U46" s="225"/>
      <c r="V46" s="225"/>
      <c r="W46" s="225"/>
      <c r="X46" s="225"/>
      <c r="Y46" s="225"/>
      <c r="Z46" s="215"/>
      <c r="AA46" s="215"/>
      <c r="AB46" s="215"/>
      <c r="AC46" s="215"/>
      <c r="AD46" s="215"/>
      <c r="AE46" s="215"/>
      <c r="AF46" s="215"/>
      <c r="AG46" s="215" t="s">
        <v>168</v>
      </c>
      <c r="AH46" s="215"/>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row>
    <row r="47" spans="1:60" outlineLevel="1" x14ac:dyDescent="0.2">
      <c r="A47" s="246">
        <v>26</v>
      </c>
      <c r="B47" s="247" t="s">
        <v>191</v>
      </c>
      <c r="C47" s="256" t="s">
        <v>192</v>
      </c>
      <c r="D47" s="248" t="s">
        <v>193</v>
      </c>
      <c r="E47" s="249">
        <v>1</v>
      </c>
      <c r="F47" s="250"/>
      <c r="G47" s="251">
        <f>ROUND(E47*F47,2)</f>
        <v>0</v>
      </c>
      <c r="H47" s="250"/>
      <c r="I47" s="251">
        <f>ROUND(E47*H47,2)</f>
        <v>0</v>
      </c>
      <c r="J47" s="250"/>
      <c r="K47" s="251">
        <f>ROUND(E47*J47,2)</f>
        <v>0</v>
      </c>
      <c r="L47" s="251">
        <v>21</v>
      </c>
      <c r="M47" s="251">
        <f>G47*(1+L47/100)</f>
        <v>0</v>
      </c>
      <c r="N47" s="249">
        <v>0</v>
      </c>
      <c r="O47" s="249">
        <f>ROUND(E47*N47,2)</f>
        <v>0</v>
      </c>
      <c r="P47" s="249">
        <v>0</v>
      </c>
      <c r="Q47" s="249">
        <f>ROUND(E47*P47,2)</f>
        <v>0</v>
      </c>
      <c r="R47" s="251"/>
      <c r="S47" s="251" t="s">
        <v>135</v>
      </c>
      <c r="T47" s="252" t="s">
        <v>124</v>
      </c>
      <c r="U47" s="225">
        <v>0</v>
      </c>
      <c r="V47" s="225">
        <f>ROUND(E47*U47,2)</f>
        <v>0</v>
      </c>
      <c r="W47" s="225"/>
      <c r="X47" s="225" t="s">
        <v>129</v>
      </c>
      <c r="Y47" s="225" t="s">
        <v>118</v>
      </c>
      <c r="Z47" s="215"/>
      <c r="AA47" s="215"/>
      <c r="AB47" s="215"/>
      <c r="AC47" s="215"/>
      <c r="AD47" s="215"/>
      <c r="AE47" s="215"/>
      <c r="AF47" s="215"/>
      <c r="AG47" s="215" t="s">
        <v>130</v>
      </c>
      <c r="AH47" s="215"/>
      <c r="AI47" s="215"/>
      <c r="AJ47" s="215"/>
      <c r="AK47" s="215"/>
      <c r="AL47" s="215"/>
      <c r="AM47" s="215"/>
      <c r="AN47" s="215"/>
      <c r="AO47" s="215"/>
      <c r="AP47" s="215"/>
      <c r="AQ47" s="215"/>
      <c r="AR47" s="215"/>
      <c r="AS47" s="215"/>
      <c r="AT47" s="215"/>
      <c r="AU47" s="215"/>
      <c r="AV47" s="215"/>
      <c r="AW47" s="215"/>
      <c r="AX47" s="215"/>
      <c r="AY47" s="215"/>
      <c r="AZ47" s="215"/>
      <c r="BA47" s="215"/>
      <c r="BB47" s="215"/>
      <c r="BC47" s="215"/>
      <c r="BD47" s="215"/>
      <c r="BE47" s="215"/>
      <c r="BF47" s="215"/>
      <c r="BG47" s="215"/>
      <c r="BH47" s="215"/>
    </row>
    <row r="48" spans="1:60" outlineLevel="1" x14ac:dyDescent="0.2">
      <c r="A48" s="246">
        <v>27</v>
      </c>
      <c r="B48" s="247" t="s">
        <v>194</v>
      </c>
      <c r="C48" s="256" t="s">
        <v>195</v>
      </c>
      <c r="D48" s="248" t="s">
        <v>193</v>
      </c>
      <c r="E48" s="249">
        <v>1</v>
      </c>
      <c r="F48" s="250"/>
      <c r="G48" s="251">
        <f>ROUND(E48*F48,2)</f>
        <v>0</v>
      </c>
      <c r="H48" s="250"/>
      <c r="I48" s="251">
        <f>ROUND(E48*H48,2)</f>
        <v>0</v>
      </c>
      <c r="J48" s="250"/>
      <c r="K48" s="251">
        <f>ROUND(E48*J48,2)</f>
        <v>0</v>
      </c>
      <c r="L48" s="251">
        <v>21</v>
      </c>
      <c r="M48" s="251">
        <f>G48*(1+L48/100)</f>
        <v>0</v>
      </c>
      <c r="N48" s="249">
        <v>0</v>
      </c>
      <c r="O48" s="249">
        <f>ROUND(E48*N48,2)</f>
        <v>0</v>
      </c>
      <c r="P48" s="249">
        <v>0</v>
      </c>
      <c r="Q48" s="249">
        <f>ROUND(E48*P48,2)</f>
        <v>0</v>
      </c>
      <c r="R48" s="251"/>
      <c r="S48" s="251" t="s">
        <v>135</v>
      </c>
      <c r="T48" s="252" t="s">
        <v>124</v>
      </c>
      <c r="U48" s="225">
        <v>0</v>
      </c>
      <c r="V48" s="225">
        <f>ROUND(E48*U48,2)</f>
        <v>0</v>
      </c>
      <c r="W48" s="225"/>
      <c r="X48" s="225" t="s">
        <v>129</v>
      </c>
      <c r="Y48" s="225" t="s">
        <v>118</v>
      </c>
      <c r="Z48" s="215"/>
      <c r="AA48" s="215"/>
      <c r="AB48" s="215"/>
      <c r="AC48" s="215"/>
      <c r="AD48" s="215"/>
      <c r="AE48" s="215"/>
      <c r="AF48" s="215"/>
      <c r="AG48" s="215" t="s">
        <v>130</v>
      </c>
      <c r="AH48" s="215"/>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row>
    <row r="49" spans="1:60" outlineLevel="1" x14ac:dyDescent="0.2">
      <c r="A49" s="239">
        <v>28</v>
      </c>
      <c r="B49" s="240" t="s">
        <v>196</v>
      </c>
      <c r="C49" s="257" t="s">
        <v>197</v>
      </c>
      <c r="D49" s="241" t="s">
        <v>193</v>
      </c>
      <c r="E49" s="242">
        <v>1</v>
      </c>
      <c r="F49" s="243"/>
      <c r="G49" s="244">
        <f>ROUND(E49*F49,2)</f>
        <v>0</v>
      </c>
      <c r="H49" s="243"/>
      <c r="I49" s="244">
        <f>ROUND(E49*H49,2)</f>
        <v>0</v>
      </c>
      <c r="J49" s="243"/>
      <c r="K49" s="244">
        <f>ROUND(E49*J49,2)</f>
        <v>0</v>
      </c>
      <c r="L49" s="244">
        <v>21</v>
      </c>
      <c r="M49" s="244">
        <f>G49*(1+L49/100)</f>
        <v>0</v>
      </c>
      <c r="N49" s="242">
        <v>0</v>
      </c>
      <c r="O49" s="242">
        <f>ROUND(E49*N49,2)</f>
        <v>0</v>
      </c>
      <c r="P49" s="242">
        <v>0</v>
      </c>
      <c r="Q49" s="242">
        <f>ROUND(E49*P49,2)</f>
        <v>0</v>
      </c>
      <c r="R49" s="244"/>
      <c r="S49" s="244" t="s">
        <v>135</v>
      </c>
      <c r="T49" s="245" t="s">
        <v>124</v>
      </c>
      <c r="U49" s="225">
        <v>0</v>
      </c>
      <c r="V49" s="225">
        <f>ROUND(E49*U49,2)</f>
        <v>0</v>
      </c>
      <c r="W49" s="225"/>
      <c r="X49" s="225" t="s">
        <v>129</v>
      </c>
      <c r="Y49" s="225" t="s">
        <v>118</v>
      </c>
      <c r="Z49" s="215"/>
      <c r="AA49" s="215"/>
      <c r="AB49" s="215"/>
      <c r="AC49" s="215"/>
      <c r="AD49" s="215"/>
      <c r="AE49" s="215"/>
      <c r="AF49" s="215"/>
      <c r="AG49" s="215" t="s">
        <v>130</v>
      </c>
      <c r="AH49" s="215"/>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outlineLevel="2" x14ac:dyDescent="0.2">
      <c r="A50" s="222"/>
      <c r="B50" s="223"/>
      <c r="C50" s="259" t="s">
        <v>198</v>
      </c>
      <c r="D50" s="253"/>
      <c r="E50" s="253"/>
      <c r="F50" s="253"/>
      <c r="G50" s="253"/>
      <c r="H50" s="225"/>
      <c r="I50" s="225"/>
      <c r="J50" s="225"/>
      <c r="K50" s="225"/>
      <c r="L50" s="225"/>
      <c r="M50" s="225"/>
      <c r="N50" s="224"/>
      <c r="O50" s="224"/>
      <c r="P50" s="224"/>
      <c r="Q50" s="224"/>
      <c r="R50" s="225"/>
      <c r="S50" s="225"/>
      <c r="T50" s="225"/>
      <c r="U50" s="225"/>
      <c r="V50" s="225"/>
      <c r="W50" s="225"/>
      <c r="X50" s="225"/>
      <c r="Y50" s="225"/>
      <c r="Z50" s="215"/>
      <c r="AA50" s="215"/>
      <c r="AB50" s="215"/>
      <c r="AC50" s="215"/>
      <c r="AD50" s="215"/>
      <c r="AE50" s="215"/>
      <c r="AF50" s="215"/>
      <c r="AG50" s="215" t="s">
        <v>168</v>
      </c>
      <c r="AH50" s="215"/>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row>
    <row r="51" spans="1:60" outlineLevel="1" x14ac:dyDescent="0.2">
      <c r="A51" s="246">
        <v>29</v>
      </c>
      <c r="B51" s="247" t="s">
        <v>199</v>
      </c>
      <c r="C51" s="256" t="s">
        <v>200</v>
      </c>
      <c r="D51" s="248" t="s">
        <v>193</v>
      </c>
      <c r="E51" s="249">
        <v>1</v>
      </c>
      <c r="F51" s="250"/>
      <c r="G51" s="251">
        <f>ROUND(E51*F51,2)</f>
        <v>0</v>
      </c>
      <c r="H51" s="250"/>
      <c r="I51" s="251">
        <f>ROUND(E51*H51,2)</f>
        <v>0</v>
      </c>
      <c r="J51" s="250"/>
      <c r="K51" s="251">
        <f>ROUND(E51*J51,2)</f>
        <v>0</v>
      </c>
      <c r="L51" s="251">
        <v>21</v>
      </c>
      <c r="M51" s="251">
        <f>G51*(1+L51/100)</f>
        <v>0</v>
      </c>
      <c r="N51" s="249">
        <v>0</v>
      </c>
      <c r="O51" s="249">
        <f>ROUND(E51*N51,2)</f>
        <v>0</v>
      </c>
      <c r="P51" s="249">
        <v>0</v>
      </c>
      <c r="Q51" s="249">
        <f>ROUND(E51*P51,2)</f>
        <v>0</v>
      </c>
      <c r="R51" s="251"/>
      <c r="S51" s="251" t="s">
        <v>135</v>
      </c>
      <c r="T51" s="252" t="s">
        <v>124</v>
      </c>
      <c r="U51" s="225">
        <v>0</v>
      </c>
      <c r="V51" s="225">
        <f>ROUND(E51*U51,2)</f>
        <v>0</v>
      </c>
      <c r="W51" s="225"/>
      <c r="X51" s="225" t="s">
        <v>129</v>
      </c>
      <c r="Y51" s="225" t="s">
        <v>118</v>
      </c>
      <c r="Z51" s="215"/>
      <c r="AA51" s="215"/>
      <c r="AB51" s="215"/>
      <c r="AC51" s="215"/>
      <c r="AD51" s="215"/>
      <c r="AE51" s="215"/>
      <c r="AF51" s="215"/>
      <c r="AG51" s="215" t="s">
        <v>130</v>
      </c>
      <c r="AH51" s="215"/>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outlineLevel="1" x14ac:dyDescent="0.2">
      <c r="A52" s="239">
        <v>30</v>
      </c>
      <c r="B52" s="240" t="s">
        <v>201</v>
      </c>
      <c r="C52" s="257" t="s">
        <v>202</v>
      </c>
      <c r="D52" s="241" t="s">
        <v>203</v>
      </c>
      <c r="E52" s="242">
        <v>100</v>
      </c>
      <c r="F52" s="243"/>
      <c r="G52" s="244">
        <f>ROUND(E52*F52,2)</f>
        <v>0</v>
      </c>
      <c r="H52" s="243"/>
      <c r="I52" s="244">
        <f>ROUND(E52*H52,2)</f>
        <v>0</v>
      </c>
      <c r="J52" s="243"/>
      <c r="K52" s="244">
        <f>ROUND(E52*J52,2)</f>
        <v>0</v>
      </c>
      <c r="L52" s="244">
        <v>21</v>
      </c>
      <c r="M52" s="244">
        <f>G52*(1+L52/100)</f>
        <v>0</v>
      </c>
      <c r="N52" s="242">
        <v>0</v>
      </c>
      <c r="O52" s="242">
        <f>ROUND(E52*N52,2)</f>
        <v>0</v>
      </c>
      <c r="P52" s="242">
        <v>0</v>
      </c>
      <c r="Q52" s="242">
        <f>ROUND(E52*P52,2)</f>
        <v>0</v>
      </c>
      <c r="R52" s="244"/>
      <c r="S52" s="244" t="s">
        <v>135</v>
      </c>
      <c r="T52" s="245" t="s">
        <v>124</v>
      </c>
      <c r="U52" s="225">
        <v>0</v>
      </c>
      <c r="V52" s="225">
        <f>ROUND(E52*U52,2)</f>
        <v>0</v>
      </c>
      <c r="W52" s="225"/>
      <c r="X52" s="225" t="s">
        <v>125</v>
      </c>
      <c r="Y52" s="225" t="s">
        <v>118</v>
      </c>
      <c r="Z52" s="215"/>
      <c r="AA52" s="215"/>
      <c r="AB52" s="215"/>
      <c r="AC52" s="215"/>
      <c r="AD52" s="215"/>
      <c r="AE52" s="215"/>
      <c r="AF52" s="215"/>
      <c r="AG52" s="215" t="s">
        <v>126</v>
      </c>
      <c r="AH52" s="215"/>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row>
    <row r="53" spans="1:60" outlineLevel="2" x14ac:dyDescent="0.2">
      <c r="A53" s="222"/>
      <c r="B53" s="223"/>
      <c r="C53" s="259" t="s">
        <v>204</v>
      </c>
      <c r="D53" s="253"/>
      <c r="E53" s="253"/>
      <c r="F53" s="253"/>
      <c r="G53" s="253"/>
      <c r="H53" s="225"/>
      <c r="I53" s="225"/>
      <c r="J53" s="225"/>
      <c r="K53" s="225"/>
      <c r="L53" s="225"/>
      <c r="M53" s="225"/>
      <c r="N53" s="224"/>
      <c r="O53" s="224"/>
      <c r="P53" s="224"/>
      <c r="Q53" s="224"/>
      <c r="R53" s="225"/>
      <c r="S53" s="225"/>
      <c r="T53" s="225"/>
      <c r="U53" s="225"/>
      <c r="V53" s="225"/>
      <c r="W53" s="225"/>
      <c r="X53" s="225"/>
      <c r="Y53" s="225"/>
      <c r="Z53" s="215"/>
      <c r="AA53" s="215"/>
      <c r="AB53" s="215"/>
      <c r="AC53" s="215"/>
      <c r="AD53" s="215"/>
      <c r="AE53" s="215"/>
      <c r="AF53" s="215"/>
      <c r="AG53" s="215" t="s">
        <v>168</v>
      </c>
      <c r="AH53" s="215"/>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x14ac:dyDescent="0.2">
      <c r="A54" s="3"/>
      <c r="B54" s="4"/>
      <c r="C54" s="260"/>
      <c r="D54" s="6"/>
      <c r="E54" s="3"/>
      <c r="F54" s="3"/>
      <c r="G54" s="3"/>
      <c r="H54" s="3"/>
      <c r="I54" s="3"/>
      <c r="J54" s="3"/>
      <c r="K54" s="3"/>
      <c r="L54" s="3"/>
      <c r="M54" s="3"/>
      <c r="N54" s="3"/>
      <c r="O54" s="3"/>
      <c r="P54" s="3"/>
      <c r="Q54" s="3"/>
      <c r="R54" s="3"/>
      <c r="S54" s="3"/>
      <c r="T54" s="3"/>
      <c r="U54" s="3"/>
      <c r="V54" s="3"/>
      <c r="W54" s="3"/>
      <c r="X54" s="3"/>
      <c r="Y54" s="3"/>
      <c r="AE54">
        <v>15</v>
      </c>
      <c r="AF54">
        <v>21</v>
      </c>
      <c r="AG54" t="s">
        <v>97</v>
      </c>
    </row>
    <row r="55" spans="1:60" x14ac:dyDescent="0.2">
      <c r="A55" s="218"/>
      <c r="B55" s="219" t="s">
        <v>29</v>
      </c>
      <c r="C55" s="261"/>
      <c r="D55" s="220"/>
      <c r="E55" s="221"/>
      <c r="F55" s="221"/>
      <c r="G55" s="238">
        <f>G8+G10</f>
        <v>0</v>
      </c>
      <c r="H55" s="3"/>
      <c r="I55" s="3"/>
      <c r="J55" s="3"/>
      <c r="K55" s="3"/>
      <c r="L55" s="3"/>
      <c r="M55" s="3"/>
      <c r="N55" s="3"/>
      <c r="O55" s="3"/>
      <c r="P55" s="3"/>
      <c r="Q55" s="3"/>
      <c r="R55" s="3"/>
      <c r="S55" s="3"/>
      <c r="T55" s="3"/>
      <c r="U55" s="3"/>
      <c r="V55" s="3"/>
      <c r="W55" s="3"/>
      <c r="X55" s="3"/>
      <c r="Y55" s="3"/>
      <c r="AE55">
        <f>SUMIF(L7:L53,AE54,G7:G53)</f>
        <v>0</v>
      </c>
      <c r="AF55">
        <f>SUMIF(L7:L53,AF54,G7:G53)</f>
        <v>0</v>
      </c>
      <c r="AG55" t="s">
        <v>205</v>
      </c>
    </row>
    <row r="56" spans="1:60" x14ac:dyDescent="0.2">
      <c r="C56" s="262"/>
      <c r="D56" s="10"/>
      <c r="AG56" t="s">
        <v>206</v>
      </c>
    </row>
    <row r="57" spans="1:60" x14ac:dyDescent="0.2">
      <c r="D57" s="10"/>
    </row>
    <row r="58" spans="1:60" x14ac:dyDescent="0.2">
      <c r="D58" s="10"/>
    </row>
    <row r="59" spans="1:60" x14ac:dyDescent="0.2">
      <c r="D59" s="10"/>
    </row>
    <row r="60" spans="1:60" x14ac:dyDescent="0.2">
      <c r="D60" s="10"/>
    </row>
    <row r="61" spans="1:60" x14ac:dyDescent="0.2">
      <c r="D61" s="10"/>
    </row>
    <row r="62" spans="1:60" x14ac:dyDescent="0.2">
      <c r="D62" s="10"/>
    </row>
    <row r="63" spans="1:60" x14ac:dyDescent="0.2">
      <c r="D63" s="10"/>
    </row>
    <row r="64" spans="1:60"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zgexX63DskltdTrsgghRgLc4MOfQt4hGi0mDoqnUMI/LAOTVKl1I0t/FKRZLp3BgvNvozT+pWRq1BtVB3zjg1g==" saltValue="6Bdkubc/S5yQoT/7Hen+vQ==" spinCount="100000" sheet="1" formatRows="0"/>
  <mergeCells count="9">
    <mergeCell ref="C46:G46"/>
    <mergeCell ref="C50:G50"/>
    <mergeCell ref="C53:G53"/>
    <mergeCell ref="A1:G1"/>
    <mergeCell ref="C2:G2"/>
    <mergeCell ref="C3:G3"/>
    <mergeCell ref="C4:G4"/>
    <mergeCell ref="C33:G33"/>
    <mergeCell ref="C44:G4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AF3C1-2C0A-4E38-BB18-658D61F6AFFC}">
  <sheetPr>
    <outlinePr summaryBelow="0"/>
  </sheetPr>
  <dimension ref="A1:BH5000"/>
  <sheetViews>
    <sheetView tabSelected="1" workbookViewId="0">
      <pane ySplit="7" topLeftCell="A8" activePane="bottomLeft" state="frozen"/>
      <selection pane="bottomLeft" activeCell="C11" sqref="C11"/>
    </sheetView>
  </sheetViews>
  <sheetFormatPr defaultRowHeight="12.75" outlineLevelRow="2"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00" t="s">
        <v>83</v>
      </c>
      <c r="B1" s="200"/>
      <c r="C1" s="200"/>
      <c r="D1" s="200"/>
      <c r="E1" s="200"/>
      <c r="F1" s="200"/>
      <c r="G1" s="200"/>
      <c r="AG1" t="s">
        <v>84</v>
      </c>
    </row>
    <row r="2" spans="1:60" ht="24.95" customHeight="1" x14ac:dyDescent="0.2">
      <c r="A2" s="201" t="s">
        <v>7</v>
      </c>
      <c r="B2" s="49" t="s">
        <v>44</v>
      </c>
      <c r="C2" s="204" t="s">
        <v>45</v>
      </c>
      <c r="D2" s="202"/>
      <c r="E2" s="202"/>
      <c r="F2" s="202"/>
      <c r="G2" s="203"/>
      <c r="AG2" t="s">
        <v>85</v>
      </c>
    </row>
    <row r="3" spans="1:60" ht="24.95" customHeight="1" x14ac:dyDescent="0.2">
      <c r="A3" s="201" t="s">
        <v>8</v>
      </c>
      <c r="B3" s="49" t="s">
        <v>54</v>
      </c>
      <c r="C3" s="204" t="s">
        <v>55</v>
      </c>
      <c r="D3" s="202"/>
      <c r="E3" s="202"/>
      <c r="F3" s="202"/>
      <c r="G3" s="203"/>
      <c r="AC3" s="179" t="s">
        <v>86</v>
      </c>
      <c r="AG3" t="s">
        <v>87</v>
      </c>
    </row>
    <row r="4" spans="1:60" ht="24.95" customHeight="1" x14ac:dyDescent="0.2">
      <c r="A4" s="205" t="s">
        <v>9</v>
      </c>
      <c r="B4" s="206" t="s">
        <v>58</v>
      </c>
      <c r="C4" s="207" t="s">
        <v>59</v>
      </c>
      <c r="D4" s="208"/>
      <c r="E4" s="208"/>
      <c r="F4" s="208"/>
      <c r="G4" s="209"/>
      <c r="AG4" t="s">
        <v>88</v>
      </c>
    </row>
    <row r="5" spans="1:60" x14ac:dyDescent="0.2">
      <c r="D5" s="10"/>
    </row>
    <row r="6" spans="1:60" ht="38.25" x14ac:dyDescent="0.2">
      <c r="A6" s="211" t="s">
        <v>89</v>
      </c>
      <c r="B6" s="213" t="s">
        <v>90</v>
      </c>
      <c r="C6" s="213" t="s">
        <v>91</v>
      </c>
      <c r="D6" s="212" t="s">
        <v>92</v>
      </c>
      <c r="E6" s="211" t="s">
        <v>93</v>
      </c>
      <c r="F6" s="210" t="s">
        <v>94</v>
      </c>
      <c r="G6" s="211" t="s">
        <v>29</v>
      </c>
      <c r="H6" s="214" t="s">
        <v>30</v>
      </c>
      <c r="I6" s="214" t="s">
        <v>95</v>
      </c>
      <c r="J6" s="214" t="s">
        <v>31</v>
      </c>
      <c r="K6" s="214" t="s">
        <v>96</v>
      </c>
      <c r="L6" s="214" t="s">
        <v>97</v>
      </c>
      <c r="M6" s="214" t="s">
        <v>98</v>
      </c>
      <c r="N6" s="214" t="s">
        <v>99</v>
      </c>
      <c r="O6" s="214" t="s">
        <v>100</v>
      </c>
      <c r="P6" s="214" t="s">
        <v>101</v>
      </c>
      <c r="Q6" s="214" t="s">
        <v>102</v>
      </c>
      <c r="R6" s="214" t="s">
        <v>103</v>
      </c>
      <c r="S6" s="214" t="s">
        <v>104</v>
      </c>
      <c r="T6" s="214" t="s">
        <v>105</v>
      </c>
      <c r="U6" s="214" t="s">
        <v>106</v>
      </c>
      <c r="V6" s="214" t="s">
        <v>107</v>
      </c>
      <c r="W6" s="214" t="s">
        <v>108</v>
      </c>
      <c r="X6" s="214" t="s">
        <v>109</v>
      </c>
      <c r="Y6" s="214" t="s">
        <v>110</v>
      </c>
    </row>
    <row r="7" spans="1:60" hidden="1" x14ac:dyDescent="0.2">
      <c r="A7" s="3"/>
      <c r="B7" s="4"/>
      <c r="C7" s="4"/>
      <c r="D7" s="6"/>
      <c r="E7" s="216"/>
      <c r="F7" s="217"/>
      <c r="G7" s="217"/>
      <c r="H7" s="217"/>
      <c r="I7" s="217"/>
      <c r="J7" s="217"/>
      <c r="K7" s="217"/>
      <c r="L7" s="217"/>
      <c r="M7" s="217"/>
      <c r="N7" s="216"/>
      <c r="O7" s="216"/>
      <c r="P7" s="216"/>
      <c r="Q7" s="216"/>
      <c r="R7" s="217"/>
      <c r="S7" s="217"/>
      <c r="T7" s="217"/>
      <c r="U7" s="217"/>
      <c r="V7" s="217"/>
      <c r="W7" s="217"/>
      <c r="X7" s="217"/>
      <c r="Y7" s="217"/>
    </row>
    <row r="8" spans="1:60" x14ac:dyDescent="0.2">
      <c r="A8" s="229" t="s">
        <v>111</v>
      </c>
      <c r="B8" s="230" t="s">
        <v>73</v>
      </c>
      <c r="C8" s="255" t="s">
        <v>74</v>
      </c>
      <c r="D8" s="231"/>
      <c r="E8" s="232"/>
      <c r="F8" s="233"/>
      <c r="G8" s="233">
        <f>SUMIF(AG9:AG13,"&lt;&gt;NOR",G9:G13)</f>
        <v>0</v>
      </c>
      <c r="H8" s="233"/>
      <c r="I8" s="233">
        <f>SUM(I9:I13)</f>
        <v>0</v>
      </c>
      <c r="J8" s="233"/>
      <c r="K8" s="233">
        <f>SUM(K9:K13)</f>
        <v>0</v>
      </c>
      <c r="L8" s="233"/>
      <c r="M8" s="233">
        <f>SUM(M9:M13)</f>
        <v>0</v>
      </c>
      <c r="N8" s="232"/>
      <c r="O8" s="232">
        <f>SUM(O9:O13)</f>
        <v>0</v>
      </c>
      <c r="P8" s="232"/>
      <c r="Q8" s="232">
        <f>SUM(Q9:Q13)</f>
        <v>0</v>
      </c>
      <c r="R8" s="233"/>
      <c r="S8" s="233"/>
      <c r="T8" s="234"/>
      <c r="U8" s="228"/>
      <c r="V8" s="228">
        <f>SUM(V9:V13)</f>
        <v>13.61</v>
      </c>
      <c r="W8" s="228"/>
      <c r="X8" s="228"/>
      <c r="Y8" s="228"/>
      <c r="AG8" t="s">
        <v>112</v>
      </c>
    </row>
    <row r="9" spans="1:60" outlineLevel="1" x14ac:dyDescent="0.2">
      <c r="A9" s="239">
        <v>1</v>
      </c>
      <c r="B9" s="240" t="s">
        <v>207</v>
      </c>
      <c r="C9" s="257" t="s">
        <v>265</v>
      </c>
      <c r="D9" s="241" t="s">
        <v>208</v>
      </c>
      <c r="E9" s="242">
        <v>3</v>
      </c>
      <c r="F9" s="243"/>
      <c r="G9" s="244">
        <f>ROUND(E9*F9,2)</f>
        <v>0</v>
      </c>
      <c r="H9" s="243"/>
      <c r="I9" s="244">
        <f>ROUND(E9*H9,2)</f>
        <v>0</v>
      </c>
      <c r="J9" s="243"/>
      <c r="K9" s="244">
        <f>ROUND(E9*J9,2)</f>
        <v>0</v>
      </c>
      <c r="L9" s="244">
        <v>21</v>
      </c>
      <c r="M9" s="244">
        <f>G9*(1+L9/100)</f>
        <v>0</v>
      </c>
      <c r="N9" s="242">
        <v>0</v>
      </c>
      <c r="O9" s="242">
        <f>ROUND(E9*N9,2)</f>
        <v>0</v>
      </c>
      <c r="P9" s="242">
        <v>0</v>
      </c>
      <c r="Q9" s="242">
        <f>ROUND(E9*P9,2)</f>
        <v>0</v>
      </c>
      <c r="R9" s="244"/>
      <c r="S9" s="244" t="s">
        <v>135</v>
      </c>
      <c r="T9" s="245" t="s">
        <v>209</v>
      </c>
      <c r="U9" s="225">
        <v>0</v>
      </c>
      <c r="V9" s="225">
        <f>ROUND(E9*U9,2)</f>
        <v>0</v>
      </c>
      <c r="W9" s="225"/>
      <c r="X9" s="225" t="s">
        <v>125</v>
      </c>
      <c r="Y9" s="225" t="s">
        <v>118</v>
      </c>
      <c r="Z9" s="215"/>
      <c r="AA9" s="215"/>
      <c r="AB9" s="215"/>
      <c r="AC9" s="215"/>
      <c r="AD9" s="215"/>
      <c r="AE9" s="215"/>
      <c r="AF9" s="215"/>
      <c r="AG9" s="215" t="s">
        <v>126</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ht="56.25" outlineLevel="2" x14ac:dyDescent="0.2">
      <c r="A10" s="222"/>
      <c r="B10" s="223"/>
      <c r="C10" s="259" t="s">
        <v>210</v>
      </c>
      <c r="D10" s="253"/>
      <c r="E10" s="253"/>
      <c r="F10" s="253"/>
      <c r="G10" s="253"/>
      <c r="H10" s="225"/>
      <c r="I10" s="225"/>
      <c r="J10" s="225"/>
      <c r="K10" s="225"/>
      <c r="L10" s="225"/>
      <c r="M10" s="225"/>
      <c r="N10" s="224"/>
      <c r="O10" s="224"/>
      <c r="P10" s="224"/>
      <c r="Q10" s="224"/>
      <c r="R10" s="225"/>
      <c r="S10" s="225"/>
      <c r="T10" s="225"/>
      <c r="U10" s="225"/>
      <c r="V10" s="225"/>
      <c r="W10" s="225"/>
      <c r="X10" s="225"/>
      <c r="Y10" s="225"/>
      <c r="Z10" s="215"/>
      <c r="AA10" s="215"/>
      <c r="AB10" s="215"/>
      <c r="AC10" s="215"/>
      <c r="AD10" s="215"/>
      <c r="AE10" s="215"/>
      <c r="AF10" s="215"/>
      <c r="AG10" s="215" t="s">
        <v>168</v>
      </c>
      <c r="AH10" s="215"/>
      <c r="AI10" s="215"/>
      <c r="AJ10" s="215"/>
      <c r="AK10" s="215"/>
      <c r="AL10" s="215"/>
      <c r="AM10" s="215"/>
      <c r="AN10" s="215"/>
      <c r="AO10" s="215"/>
      <c r="AP10" s="215"/>
      <c r="AQ10" s="215"/>
      <c r="AR10" s="215"/>
      <c r="AS10" s="215"/>
      <c r="AT10" s="215"/>
      <c r="AU10" s="215"/>
      <c r="AV10" s="215"/>
      <c r="AW10" s="215"/>
      <c r="AX10" s="215"/>
      <c r="AY10" s="215"/>
      <c r="AZ10" s="215"/>
      <c r="BA10" s="254" t="str">
        <f>C10</f>
        <v>Rozvaděčová skříň plastová, dvoukřídlá, svorkovnice nahoře, krytí IP 56,  ochrana dle ČSN 33 2000-4-41 samočinným odpojením vadné části v síti TN-S, 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dolů, přívod kabelu zespodu, atd.</v>
      </c>
      <c r="BB10" s="215"/>
      <c r="BC10" s="215"/>
      <c r="BD10" s="215"/>
      <c r="BE10" s="215"/>
      <c r="BF10" s="215"/>
      <c r="BG10" s="215"/>
      <c r="BH10" s="215"/>
    </row>
    <row r="11" spans="1:60" outlineLevel="1" x14ac:dyDescent="0.2">
      <c r="A11" s="239">
        <v>2</v>
      </c>
      <c r="B11" s="240" t="s">
        <v>211</v>
      </c>
      <c r="C11" s="257" t="s">
        <v>212</v>
      </c>
      <c r="D11" s="241" t="s">
        <v>146</v>
      </c>
      <c r="E11" s="242">
        <v>3</v>
      </c>
      <c r="F11" s="243"/>
      <c r="G11" s="244">
        <f>ROUND(E11*F11,2)</f>
        <v>0</v>
      </c>
      <c r="H11" s="243"/>
      <c r="I11" s="244">
        <f>ROUND(E11*H11,2)</f>
        <v>0</v>
      </c>
      <c r="J11" s="243"/>
      <c r="K11" s="244">
        <f>ROUND(E11*J11,2)</f>
        <v>0</v>
      </c>
      <c r="L11" s="244">
        <v>21</v>
      </c>
      <c r="M11" s="244">
        <f>G11*(1+L11/100)</f>
        <v>0</v>
      </c>
      <c r="N11" s="242">
        <v>0</v>
      </c>
      <c r="O11" s="242">
        <f>ROUND(E11*N11,2)</f>
        <v>0</v>
      </c>
      <c r="P11" s="242">
        <v>0</v>
      </c>
      <c r="Q11" s="242">
        <f>ROUND(E11*P11,2)</f>
        <v>0</v>
      </c>
      <c r="R11" s="244" t="s">
        <v>79</v>
      </c>
      <c r="S11" s="244" t="s">
        <v>117</v>
      </c>
      <c r="T11" s="245" t="s">
        <v>124</v>
      </c>
      <c r="U11" s="225">
        <v>4.5359999999999996</v>
      </c>
      <c r="V11" s="225">
        <f>ROUND(E11*U11,2)</f>
        <v>13.61</v>
      </c>
      <c r="W11" s="225"/>
      <c r="X11" s="225" t="s">
        <v>129</v>
      </c>
      <c r="Y11" s="225" t="s">
        <v>118</v>
      </c>
      <c r="Z11" s="215"/>
      <c r="AA11" s="215"/>
      <c r="AB11" s="215"/>
      <c r="AC11" s="215"/>
      <c r="AD11" s="215"/>
      <c r="AE11" s="215"/>
      <c r="AF11" s="215"/>
      <c r="AG11" s="215" t="s">
        <v>130</v>
      </c>
      <c r="AH11" s="215"/>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ht="22.5" outlineLevel="2" x14ac:dyDescent="0.2">
      <c r="A12" s="222"/>
      <c r="B12" s="223"/>
      <c r="C12" s="264" t="s">
        <v>213</v>
      </c>
      <c r="D12" s="263"/>
      <c r="E12" s="263"/>
      <c r="F12" s="263"/>
      <c r="G12" s="263"/>
      <c r="H12" s="225"/>
      <c r="I12" s="225"/>
      <c r="J12" s="225"/>
      <c r="K12" s="225"/>
      <c r="L12" s="225"/>
      <c r="M12" s="225"/>
      <c r="N12" s="224"/>
      <c r="O12" s="224"/>
      <c r="P12" s="224"/>
      <c r="Q12" s="224"/>
      <c r="R12" s="225"/>
      <c r="S12" s="225"/>
      <c r="T12" s="225"/>
      <c r="U12" s="225"/>
      <c r="V12" s="225"/>
      <c r="W12" s="225"/>
      <c r="X12" s="225"/>
      <c r="Y12" s="225"/>
      <c r="Z12" s="215"/>
      <c r="AA12" s="215"/>
      <c r="AB12" s="215"/>
      <c r="AC12" s="215"/>
      <c r="AD12" s="215"/>
      <c r="AE12" s="215"/>
      <c r="AF12" s="215"/>
      <c r="AG12" s="215" t="s">
        <v>214</v>
      </c>
      <c r="AH12" s="215"/>
      <c r="AI12" s="215"/>
      <c r="AJ12" s="215"/>
      <c r="AK12" s="215"/>
      <c r="AL12" s="215"/>
      <c r="AM12" s="215"/>
      <c r="AN12" s="215"/>
      <c r="AO12" s="215"/>
      <c r="AP12" s="215"/>
      <c r="AQ12" s="215"/>
      <c r="AR12" s="215"/>
      <c r="AS12" s="215"/>
      <c r="AT12" s="215"/>
      <c r="AU12" s="215"/>
      <c r="AV12" s="215"/>
      <c r="AW12" s="215"/>
      <c r="AX12" s="215"/>
      <c r="AY12" s="215"/>
      <c r="AZ12" s="215"/>
      <c r="BA12" s="254" t="str">
        <f>C12</f>
        <v>montáž rozvaděčů nn a vn včetně usazení, sestavení dílců, vyvážení, upevnění, zapojení a montáž demontovaných částí a přístrojů,  kontroly a dotažení spojů, opravy nátěrů, avšak bez zapojení, a ukončení kabelů</v>
      </c>
      <c r="BB12" s="215"/>
      <c r="BC12" s="215"/>
      <c r="BD12" s="215"/>
      <c r="BE12" s="215"/>
      <c r="BF12" s="215"/>
      <c r="BG12" s="215"/>
      <c r="BH12" s="215"/>
    </row>
    <row r="13" spans="1:60" outlineLevel="2" x14ac:dyDescent="0.2">
      <c r="A13" s="222"/>
      <c r="B13" s="223"/>
      <c r="C13" s="258" t="s">
        <v>215</v>
      </c>
      <c r="D13" s="226"/>
      <c r="E13" s="227">
        <v>3</v>
      </c>
      <c r="F13" s="225"/>
      <c r="G13" s="225"/>
      <c r="H13" s="225"/>
      <c r="I13" s="225"/>
      <c r="J13" s="225"/>
      <c r="K13" s="225"/>
      <c r="L13" s="225"/>
      <c r="M13" s="225"/>
      <c r="N13" s="224"/>
      <c r="O13" s="224"/>
      <c r="P13" s="224"/>
      <c r="Q13" s="224"/>
      <c r="R13" s="225"/>
      <c r="S13" s="225"/>
      <c r="T13" s="225"/>
      <c r="U13" s="225"/>
      <c r="V13" s="225"/>
      <c r="W13" s="225"/>
      <c r="X13" s="225"/>
      <c r="Y13" s="225"/>
      <c r="Z13" s="215"/>
      <c r="AA13" s="215"/>
      <c r="AB13" s="215"/>
      <c r="AC13" s="215"/>
      <c r="AD13" s="215"/>
      <c r="AE13" s="215"/>
      <c r="AF13" s="215"/>
      <c r="AG13" s="215" t="s">
        <v>132</v>
      </c>
      <c r="AH13" s="215">
        <v>5</v>
      </c>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x14ac:dyDescent="0.2">
      <c r="A14" s="229" t="s">
        <v>111</v>
      </c>
      <c r="B14" s="230" t="s">
        <v>75</v>
      </c>
      <c r="C14" s="255" t="s">
        <v>76</v>
      </c>
      <c r="D14" s="231"/>
      <c r="E14" s="232"/>
      <c r="F14" s="233"/>
      <c r="G14" s="233">
        <f>SUMIF(AG15:AG40,"&lt;&gt;NOR",G15:G40)</f>
        <v>0</v>
      </c>
      <c r="H14" s="233"/>
      <c r="I14" s="233">
        <f>SUM(I15:I40)</f>
        <v>0</v>
      </c>
      <c r="J14" s="233"/>
      <c r="K14" s="233">
        <f>SUM(K15:K40)</f>
        <v>0</v>
      </c>
      <c r="L14" s="233"/>
      <c r="M14" s="233">
        <f>SUM(M15:M40)</f>
        <v>0</v>
      </c>
      <c r="N14" s="232"/>
      <c r="O14" s="232">
        <f>SUM(O15:O40)</f>
        <v>0</v>
      </c>
      <c r="P14" s="232"/>
      <c r="Q14" s="232">
        <f>SUM(Q15:Q40)</f>
        <v>0</v>
      </c>
      <c r="R14" s="233"/>
      <c r="S14" s="233"/>
      <c r="T14" s="234"/>
      <c r="U14" s="228"/>
      <c r="V14" s="228">
        <f>SUM(V15:V40)</f>
        <v>0</v>
      </c>
      <c r="W14" s="228"/>
      <c r="X14" s="228"/>
      <c r="Y14" s="228"/>
      <c r="AG14" t="s">
        <v>112</v>
      </c>
    </row>
    <row r="15" spans="1:60" outlineLevel="1" x14ac:dyDescent="0.2">
      <c r="A15" s="239">
        <v>3</v>
      </c>
      <c r="B15" s="240" t="s">
        <v>216</v>
      </c>
      <c r="C15" s="257" t="s">
        <v>217</v>
      </c>
      <c r="D15" s="241" t="s">
        <v>218</v>
      </c>
      <c r="E15" s="242">
        <v>3</v>
      </c>
      <c r="F15" s="243"/>
      <c r="G15" s="244">
        <f>ROUND(E15*F15,2)</f>
        <v>0</v>
      </c>
      <c r="H15" s="243"/>
      <c r="I15" s="244">
        <f>ROUND(E15*H15,2)</f>
        <v>0</v>
      </c>
      <c r="J15" s="243"/>
      <c r="K15" s="244">
        <f>ROUND(E15*J15,2)</f>
        <v>0</v>
      </c>
      <c r="L15" s="244">
        <v>21</v>
      </c>
      <c r="M15" s="244">
        <f>G15*(1+L15/100)</f>
        <v>0</v>
      </c>
      <c r="N15" s="242">
        <v>0</v>
      </c>
      <c r="O15" s="242">
        <f>ROUND(E15*N15,2)</f>
        <v>0</v>
      </c>
      <c r="P15" s="242">
        <v>0</v>
      </c>
      <c r="Q15" s="242">
        <f>ROUND(E15*P15,2)</f>
        <v>0</v>
      </c>
      <c r="R15" s="244"/>
      <c r="S15" s="244" t="s">
        <v>135</v>
      </c>
      <c r="T15" s="245" t="s">
        <v>124</v>
      </c>
      <c r="U15" s="225">
        <v>0</v>
      </c>
      <c r="V15" s="225">
        <f>ROUND(E15*U15,2)</f>
        <v>0</v>
      </c>
      <c r="W15" s="225"/>
      <c r="X15" s="225" t="s">
        <v>125</v>
      </c>
      <c r="Y15" s="225" t="s">
        <v>118</v>
      </c>
      <c r="Z15" s="215"/>
      <c r="AA15" s="215"/>
      <c r="AB15" s="215"/>
      <c r="AC15" s="215"/>
      <c r="AD15" s="215"/>
      <c r="AE15" s="215"/>
      <c r="AF15" s="215"/>
      <c r="AG15" s="215" t="s">
        <v>126</v>
      </c>
      <c r="AH15" s="215"/>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2" x14ac:dyDescent="0.2">
      <c r="A16" s="222"/>
      <c r="B16" s="223"/>
      <c r="C16" s="259" t="s">
        <v>219</v>
      </c>
      <c r="D16" s="253"/>
      <c r="E16" s="253"/>
      <c r="F16" s="253"/>
      <c r="G16" s="253"/>
      <c r="H16" s="225"/>
      <c r="I16" s="225"/>
      <c r="J16" s="225"/>
      <c r="K16" s="225"/>
      <c r="L16" s="225"/>
      <c r="M16" s="225"/>
      <c r="N16" s="224"/>
      <c r="O16" s="224"/>
      <c r="P16" s="224"/>
      <c r="Q16" s="224"/>
      <c r="R16" s="225"/>
      <c r="S16" s="225"/>
      <c r="T16" s="225"/>
      <c r="U16" s="225"/>
      <c r="V16" s="225"/>
      <c r="W16" s="225"/>
      <c r="X16" s="225"/>
      <c r="Y16" s="225"/>
      <c r="Z16" s="215"/>
      <c r="AA16" s="215"/>
      <c r="AB16" s="215"/>
      <c r="AC16" s="215"/>
      <c r="AD16" s="215"/>
      <c r="AE16" s="215"/>
      <c r="AF16" s="215"/>
      <c r="AG16" s="215" t="s">
        <v>168</v>
      </c>
      <c r="AH16" s="215"/>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1" x14ac:dyDescent="0.2">
      <c r="A17" s="239">
        <v>4</v>
      </c>
      <c r="B17" s="240" t="s">
        <v>220</v>
      </c>
      <c r="C17" s="257" t="s">
        <v>221</v>
      </c>
      <c r="D17" s="241" t="s">
        <v>218</v>
      </c>
      <c r="E17" s="242">
        <v>9</v>
      </c>
      <c r="F17" s="243"/>
      <c r="G17" s="244">
        <f>ROUND(E17*F17,2)</f>
        <v>0</v>
      </c>
      <c r="H17" s="243"/>
      <c r="I17" s="244">
        <f>ROUND(E17*H17,2)</f>
        <v>0</v>
      </c>
      <c r="J17" s="243"/>
      <c r="K17" s="244">
        <f>ROUND(E17*J17,2)</f>
        <v>0</v>
      </c>
      <c r="L17" s="244">
        <v>21</v>
      </c>
      <c r="M17" s="244">
        <f>G17*(1+L17/100)</f>
        <v>0</v>
      </c>
      <c r="N17" s="242">
        <v>0</v>
      </c>
      <c r="O17" s="242">
        <f>ROUND(E17*N17,2)</f>
        <v>0</v>
      </c>
      <c r="P17" s="242">
        <v>0</v>
      </c>
      <c r="Q17" s="242">
        <f>ROUND(E17*P17,2)</f>
        <v>0</v>
      </c>
      <c r="R17" s="244"/>
      <c r="S17" s="244" t="s">
        <v>135</v>
      </c>
      <c r="T17" s="245" t="s">
        <v>124</v>
      </c>
      <c r="U17" s="225">
        <v>0</v>
      </c>
      <c r="V17" s="225">
        <f>ROUND(E17*U17,2)</f>
        <v>0</v>
      </c>
      <c r="W17" s="225"/>
      <c r="X17" s="225" t="s">
        <v>125</v>
      </c>
      <c r="Y17" s="225" t="s">
        <v>118</v>
      </c>
      <c r="Z17" s="215"/>
      <c r="AA17" s="215"/>
      <c r="AB17" s="215"/>
      <c r="AC17" s="215"/>
      <c r="AD17" s="215"/>
      <c r="AE17" s="215"/>
      <c r="AF17" s="215"/>
      <c r="AG17" s="215" t="s">
        <v>126</v>
      </c>
      <c r="AH17" s="215"/>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2" x14ac:dyDescent="0.2">
      <c r="A18" s="222"/>
      <c r="B18" s="223"/>
      <c r="C18" s="259" t="s">
        <v>222</v>
      </c>
      <c r="D18" s="253"/>
      <c r="E18" s="253"/>
      <c r="F18" s="253"/>
      <c r="G18" s="253"/>
      <c r="H18" s="225"/>
      <c r="I18" s="225"/>
      <c r="J18" s="225"/>
      <c r="K18" s="225"/>
      <c r="L18" s="225"/>
      <c r="M18" s="225"/>
      <c r="N18" s="224"/>
      <c r="O18" s="224"/>
      <c r="P18" s="224"/>
      <c r="Q18" s="224"/>
      <c r="R18" s="225"/>
      <c r="S18" s="225"/>
      <c r="T18" s="225"/>
      <c r="U18" s="225"/>
      <c r="V18" s="225"/>
      <c r="W18" s="225"/>
      <c r="X18" s="225"/>
      <c r="Y18" s="225"/>
      <c r="Z18" s="215"/>
      <c r="AA18" s="215"/>
      <c r="AB18" s="215"/>
      <c r="AC18" s="215"/>
      <c r="AD18" s="215"/>
      <c r="AE18" s="215"/>
      <c r="AF18" s="215"/>
      <c r="AG18" s="215" t="s">
        <v>168</v>
      </c>
      <c r="AH18" s="215"/>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1" x14ac:dyDescent="0.2">
      <c r="A19" s="239">
        <v>5</v>
      </c>
      <c r="B19" s="240" t="s">
        <v>223</v>
      </c>
      <c r="C19" s="257" t="s">
        <v>224</v>
      </c>
      <c r="D19" s="241" t="s">
        <v>218</v>
      </c>
      <c r="E19" s="242">
        <v>6</v>
      </c>
      <c r="F19" s="243"/>
      <c r="G19" s="244">
        <f>ROUND(E19*F19,2)</f>
        <v>0</v>
      </c>
      <c r="H19" s="243"/>
      <c r="I19" s="244">
        <f>ROUND(E19*H19,2)</f>
        <v>0</v>
      </c>
      <c r="J19" s="243"/>
      <c r="K19" s="244">
        <f>ROUND(E19*J19,2)</f>
        <v>0</v>
      </c>
      <c r="L19" s="244">
        <v>21</v>
      </c>
      <c r="M19" s="244">
        <f>G19*(1+L19/100)</f>
        <v>0</v>
      </c>
      <c r="N19" s="242">
        <v>0</v>
      </c>
      <c r="O19" s="242">
        <f>ROUND(E19*N19,2)</f>
        <v>0</v>
      </c>
      <c r="P19" s="242">
        <v>0</v>
      </c>
      <c r="Q19" s="242">
        <f>ROUND(E19*P19,2)</f>
        <v>0</v>
      </c>
      <c r="R19" s="244"/>
      <c r="S19" s="244" t="s">
        <v>135</v>
      </c>
      <c r="T19" s="245" t="s">
        <v>124</v>
      </c>
      <c r="U19" s="225">
        <v>0</v>
      </c>
      <c r="V19" s="225">
        <f>ROUND(E19*U19,2)</f>
        <v>0</v>
      </c>
      <c r="W19" s="225"/>
      <c r="X19" s="225" t="s">
        <v>125</v>
      </c>
      <c r="Y19" s="225" t="s">
        <v>118</v>
      </c>
      <c r="Z19" s="215"/>
      <c r="AA19" s="215"/>
      <c r="AB19" s="215"/>
      <c r="AC19" s="215"/>
      <c r="AD19" s="215"/>
      <c r="AE19" s="215"/>
      <c r="AF19" s="215"/>
      <c r="AG19" s="215" t="s">
        <v>126</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2" x14ac:dyDescent="0.2">
      <c r="A20" s="222"/>
      <c r="B20" s="223"/>
      <c r="C20" s="259" t="s">
        <v>225</v>
      </c>
      <c r="D20" s="253"/>
      <c r="E20" s="253"/>
      <c r="F20" s="253"/>
      <c r="G20" s="253"/>
      <c r="H20" s="225"/>
      <c r="I20" s="225"/>
      <c r="J20" s="225"/>
      <c r="K20" s="225"/>
      <c r="L20" s="225"/>
      <c r="M20" s="225"/>
      <c r="N20" s="224"/>
      <c r="O20" s="224"/>
      <c r="P20" s="224"/>
      <c r="Q20" s="224"/>
      <c r="R20" s="225"/>
      <c r="S20" s="225"/>
      <c r="T20" s="225"/>
      <c r="U20" s="225"/>
      <c r="V20" s="225"/>
      <c r="W20" s="225"/>
      <c r="X20" s="225"/>
      <c r="Y20" s="225"/>
      <c r="Z20" s="215"/>
      <c r="AA20" s="215"/>
      <c r="AB20" s="215"/>
      <c r="AC20" s="215"/>
      <c r="AD20" s="215"/>
      <c r="AE20" s="215"/>
      <c r="AF20" s="215"/>
      <c r="AG20" s="215" t="s">
        <v>168</v>
      </c>
      <c r="AH20" s="215"/>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outlineLevel="1" x14ac:dyDescent="0.2">
      <c r="A21" s="239">
        <v>6</v>
      </c>
      <c r="B21" s="240" t="s">
        <v>226</v>
      </c>
      <c r="C21" s="257" t="s">
        <v>227</v>
      </c>
      <c r="D21" s="241" t="s">
        <v>218</v>
      </c>
      <c r="E21" s="242">
        <v>3</v>
      </c>
      <c r="F21" s="243"/>
      <c r="G21" s="244">
        <f>ROUND(E21*F21,2)</f>
        <v>0</v>
      </c>
      <c r="H21" s="243"/>
      <c r="I21" s="244">
        <f>ROUND(E21*H21,2)</f>
        <v>0</v>
      </c>
      <c r="J21" s="243"/>
      <c r="K21" s="244">
        <f>ROUND(E21*J21,2)</f>
        <v>0</v>
      </c>
      <c r="L21" s="244">
        <v>21</v>
      </c>
      <c r="M21" s="244">
        <f>G21*(1+L21/100)</f>
        <v>0</v>
      </c>
      <c r="N21" s="242">
        <v>0</v>
      </c>
      <c r="O21" s="242">
        <f>ROUND(E21*N21,2)</f>
        <v>0</v>
      </c>
      <c r="P21" s="242">
        <v>0</v>
      </c>
      <c r="Q21" s="242">
        <f>ROUND(E21*P21,2)</f>
        <v>0</v>
      </c>
      <c r="R21" s="244"/>
      <c r="S21" s="244" t="s">
        <v>135</v>
      </c>
      <c r="T21" s="245" t="s">
        <v>209</v>
      </c>
      <c r="U21" s="225">
        <v>0</v>
      </c>
      <c r="V21" s="225">
        <f>ROUND(E21*U21,2)</f>
        <v>0</v>
      </c>
      <c r="W21" s="225"/>
      <c r="X21" s="225" t="s">
        <v>125</v>
      </c>
      <c r="Y21" s="225" t="s">
        <v>118</v>
      </c>
      <c r="Z21" s="215"/>
      <c r="AA21" s="215"/>
      <c r="AB21" s="215"/>
      <c r="AC21" s="215"/>
      <c r="AD21" s="215"/>
      <c r="AE21" s="215"/>
      <c r="AF21" s="215"/>
      <c r="AG21" s="215" t="s">
        <v>126</v>
      </c>
      <c r="AH21" s="215"/>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outlineLevel="2" x14ac:dyDescent="0.2">
      <c r="A22" s="222"/>
      <c r="B22" s="223"/>
      <c r="C22" s="259" t="s">
        <v>228</v>
      </c>
      <c r="D22" s="253"/>
      <c r="E22" s="253"/>
      <c r="F22" s="253"/>
      <c r="G22" s="253"/>
      <c r="H22" s="225"/>
      <c r="I22" s="225"/>
      <c r="J22" s="225"/>
      <c r="K22" s="225"/>
      <c r="L22" s="225"/>
      <c r="M22" s="225"/>
      <c r="N22" s="224"/>
      <c r="O22" s="224"/>
      <c r="P22" s="224"/>
      <c r="Q22" s="224"/>
      <c r="R22" s="225"/>
      <c r="S22" s="225"/>
      <c r="T22" s="225"/>
      <c r="U22" s="225"/>
      <c r="V22" s="225"/>
      <c r="W22" s="225"/>
      <c r="X22" s="225"/>
      <c r="Y22" s="225"/>
      <c r="Z22" s="215"/>
      <c r="AA22" s="215"/>
      <c r="AB22" s="215"/>
      <c r="AC22" s="215"/>
      <c r="AD22" s="215"/>
      <c r="AE22" s="215"/>
      <c r="AF22" s="215"/>
      <c r="AG22" s="215" t="s">
        <v>168</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1" x14ac:dyDescent="0.2">
      <c r="A23" s="239">
        <v>7</v>
      </c>
      <c r="B23" s="240" t="s">
        <v>229</v>
      </c>
      <c r="C23" s="257" t="s">
        <v>230</v>
      </c>
      <c r="D23" s="241" t="s">
        <v>208</v>
      </c>
      <c r="E23" s="242">
        <v>3</v>
      </c>
      <c r="F23" s="243"/>
      <c r="G23" s="244">
        <f>ROUND(E23*F23,2)</f>
        <v>0</v>
      </c>
      <c r="H23" s="243"/>
      <c r="I23" s="244">
        <f>ROUND(E23*H23,2)</f>
        <v>0</v>
      </c>
      <c r="J23" s="243"/>
      <c r="K23" s="244">
        <f>ROUND(E23*J23,2)</f>
        <v>0</v>
      </c>
      <c r="L23" s="244">
        <v>21</v>
      </c>
      <c r="M23" s="244">
        <f>G23*(1+L23/100)</f>
        <v>0</v>
      </c>
      <c r="N23" s="242">
        <v>0</v>
      </c>
      <c r="O23" s="242">
        <f>ROUND(E23*N23,2)</f>
        <v>0</v>
      </c>
      <c r="P23" s="242">
        <v>0</v>
      </c>
      <c r="Q23" s="242">
        <f>ROUND(E23*P23,2)</f>
        <v>0</v>
      </c>
      <c r="R23" s="244"/>
      <c r="S23" s="244" t="s">
        <v>135</v>
      </c>
      <c r="T23" s="245" t="s">
        <v>124</v>
      </c>
      <c r="U23" s="225">
        <v>0</v>
      </c>
      <c r="V23" s="225">
        <f>ROUND(E23*U23,2)</f>
        <v>0</v>
      </c>
      <c r="W23" s="225"/>
      <c r="X23" s="225" t="s">
        <v>125</v>
      </c>
      <c r="Y23" s="225" t="s">
        <v>118</v>
      </c>
      <c r="Z23" s="215"/>
      <c r="AA23" s="215"/>
      <c r="AB23" s="215"/>
      <c r="AC23" s="215"/>
      <c r="AD23" s="215"/>
      <c r="AE23" s="215"/>
      <c r="AF23" s="215"/>
      <c r="AG23" s="215" t="s">
        <v>126</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2" x14ac:dyDescent="0.2">
      <c r="A24" s="222"/>
      <c r="B24" s="223"/>
      <c r="C24" s="259" t="s">
        <v>231</v>
      </c>
      <c r="D24" s="253"/>
      <c r="E24" s="253"/>
      <c r="F24" s="253"/>
      <c r="G24" s="253"/>
      <c r="H24" s="225"/>
      <c r="I24" s="225"/>
      <c r="J24" s="225"/>
      <c r="K24" s="225"/>
      <c r="L24" s="225"/>
      <c r="M24" s="225"/>
      <c r="N24" s="224"/>
      <c r="O24" s="224"/>
      <c r="P24" s="224"/>
      <c r="Q24" s="224"/>
      <c r="R24" s="225"/>
      <c r="S24" s="225"/>
      <c r="T24" s="225"/>
      <c r="U24" s="225"/>
      <c r="V24" s="225"/>
      <c r="W24" s="225"/>
      <c r="X24" s="225"/>
      <c r="Y24" s="225"/>
      <c r="Z24" s="215"/>
      <c r="AA24" s="215"/>
      <c r="AB24" s="215"/>
      <c r="AC24" s="215"/>
      <c r="AD24" s="215"/>
      <c r="AE24" s="215"/>
      <c r="AF24" s="215"/>
      <c r="AG24" s="215" t="s">
        <v>168</v>
      </c>
      <c r="AH24" s="215"/>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outlineLevel="1" x14ac:dyDescent="0.2">
      <c r="A25" s="239">
        <v>8</v>
      </c>
      <c r="B25" s="240" t="s">
        <v>232</v>
      </c>
      <c r="C25" s="257" t="s">
        <v>233</v>
      </c>
      <c r="D25" s="241" t="s">
        <v>234</v>
      </c>
      <c r="E25" s="242">
        <v>1</v>
      </c>
      <c r="F25" s="243"/>
      <c r="G25" s="244">
        <f>ROUND(E25*F25,2)</f>
        <v>0</v>
      </c>
      <c r="H25" s="243"/>
      <c r="I25" s="244">
        <f>ROUND(E25*H25,2)</f>
        <v>0</v>
      </c>
      <c r="J25" s="243"/>
      <c r="K25" s="244">
        <f>ROUND(E25*J25,2)</f>
        <v>0</v>
      </c>
      <c r="L25" s="244">
        <v>21</v>
      </c>
      <c r="M25" s="244">
        <f>G25*(1+L25/100)</f>
        <v>0</v>
      </c>
      <c r="N25" s="242">
        <v>0</v>
      </c>
      <c r="O25" s="242">
        <f>ROUND(E25*N25,2)</f>
        <v>0</v>
      </c>
      <c r="P25" s="242">
        <v>0</v>
      </c>
      <c r="Q25" s="242">
        <f>ROUND(E25*P25,2)</f>
        <v>0</v>
      </c>
      <c r="R25" s="244"/>
      <c r="S25" s="244" t="s">
        <v>135</v>
      </c>
      <c r="T25" s="245" t="s">
        <v>124</v>
      </c>
      <c r="U25" s="225">
        <v>0</v>
      </c>
      <c r="V25" s="225">
        <f>ROUND(E25*U25,2)</f>
        <v>0</v>
      </c>
      <c r="W25" s="225"/>
      <c r="X25" s="225" t="s">
        <v>235</v>
      </c>
      <c r="Y25" s="225" t="s">
        <v>118</v>
      </c>
      <c r="Z25" s="215"/>
      <c r="AA25" s="215"/>
      <c r="AB25" s="215"/>
      <c r="AC25" s="215"/>
      <c r="AD25" s="215"/>
      <c r="AE25" s="215"/>
      <c r="AF25" s="215"/>
      <c r="AG25" s="215" t="s">
        <v>236</v>
      </c>
      <c r="AH25" s="215"/>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outlineLevel="2" x14ac:dyDescent="0.2">
      <c r="A26" s="222"/>
      <c r="B26" s="223"/>
      <c r="C26" s="259" t="s">
        <v>237</v>
      </c>
      <c r="D26" s="253"/>
      <c r="E26" s="253"/>
      <c r="F26" s="253"/>
      <c r="G26" s="253"/>
      <c r="H26" s="225"/>
      <c r="I26" s="225"/>
      <c r="J26" s="225"/>
      <c r="K26" s="225"/>
      <c r="L26" s="225"/>
      <c r="M26" s="225"/>
      <c r="N26" s="224"/>
      <c r="O26" s="224"/>
      <c r="P26" s="224"/>
      <c r="Q26" s="224"/>
      <c r="R26" s="225"/>
      <c r="S26" s="225"/>
      <c r="T26" s="225"/>
      <c r="U26" s="225"/>
      <c r="V26" s="225"/>
      <c r="W26" s="225"/>
      <c r="X26" s="225"/>
      <c r="Y26" s="225"/>
      <c r="Z26" s="215"/>
      <c r="AA26" s="215"/>
      <c r="AB26" s="215"/>
      <c r="AC26" s="215"/>
      <c r="AD26" s="215"/>
      <c r="AE26" s="215"/>
      <c r="AF26" s="215"/>
      <c r="AG26" s="215" t="s">
        <v>168</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1" x14ac:dyDescent="0.2">
      <c r="A27" s="239">
        <v>9</v>
      </c>
      <c r="B27" s="240" t="s">
        <v>238</v>
      </c>
      <c r="C27" s="257" t="s">
        <v>239</v>
      </c>
      <c r="D27" s="241" t="s">
        <v>234</v>
      </c>
      <c r="E27" s="242">
        <v>1</v>
      </c>
      <c r="F27" s="243"/>
      <c r="G27" s="244">
        <f>ROUND(E27*F27,2)</f>
        <v>0</v>
      </c>
      <c r="H27" s="243"/>
      <c r="I27" s="244">
        <f>ROUND(E27*H27,2)</f>
        <v>0</v>
      </c>
      <c r="J27" s="243"/>
      <c r="K27" s="244">
        <f>ROUND(E27*J27,2)</f>
        <v>0</v>
      </c>
      <c r="L27" s="244">
        <v>21</v>
      </c>
      <c r="M27" s="244">
        <f>G27*(1+L27/100)</f>
        <v>0</v>
      </c>
      <c r="N27" s="242">
        <v>0</v>
      </c>
      <c r="O27" s="242">
        <f>ROUND(E27*N27,2)</f>
        <v>0</v>
      </c>
      <c r="P27" s="242">
        <v>0</v>
      </c>
      <c r="Q27" s="242">
        <f>ROUND(E27*P27,2)</f>
        <v>0</v>
      </c>
      <c r="R27" s="244"/>
      <c r="S27" s="244" t="s">
        <v>135</v>
      </c>
      <c r="T27" s="245" t="s">
        <v>124</v>
      </c>
      <c r="U27" s="225">
        <v>0</v>
      </c>
      <c r="V27" s="225">
        <f>ROUND(E27*U27,2)</f>
        <v>0</v>
      </c>
      <c r="W27" s="225"/>
      <c r="X27" s="225" t="s">
        <v>125</v>
      </c>
      <c r="Y27" s="225" t="s">
        <v>118</v>
      </c>
      <c r="Z27" s="215"/>
      <c r="AA27" s="215"/>
      <c r="AB27" s="215"/>
      <c r="AC27" s="215"/>
      <c r="AD27" s="215"/>
      <c r="AE27" s="215"/>
      <c r="AF27" s="215"/>
      <c r="AG27" s="215" t="s">
        <v>126</v>
      </c>
      <c r="AH27" s="215"/>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ht="33.75" outlineLevel="2" x14ac:dyDescent="0.2">
      <c r="A28" s="222"/>
      <c r="B28" s="223"/>
      <c r="C28" s="259" t="s">
        <v>240</v>
      </c>
      <c r="D28" s="253"/>
      <c r="E28" s="253"/>
      <c r="F28" s="253"/>
      <c r="G28" s="253"/>
      <c r="H28" s="225"/>
      <c r="I28" s="225"/>
      <c r="J28" s="225"/>
      <c r="K28" s="225"/>
      <c r="L28" s="225"/>
      <c r="M28" s="225"/>
      <c r="N28" s="224"/>
      <c r="O28" s="224"/>
      <c r="P28" s="224"/>
      <c r="Q28" s="224"/>
      <c r="R28" s="225"/>
      <c r="S28" s="225"/>
      <c r="T28" s="225"/>
      <c r="U28" s="225"/>
      <c r="V28" s="225"/>
      <c r="W28" s="225"/>
      <c r="X28" s="225"/>
      <c r="Y28" s="225"/>
      <c r="Z28" s="215"/>
      <c r="AA28" s="215"/>
      <c r="AB28" s="215"/>
      <c r="AC28" s="215"/>
      <c r="AD28" s="215"/>
      <c r="AE28" s="215"/>
      <c r="AF28" s="215"/>
      <c r="AG28" s="215" t="s">
        <v>168</v>
      </c>
      <c r="AH28" s="215"/>
      <c r="AI28" s="215"/>
      <c r="AJ28" s="215"/>
      <c r="AK28" s="215"/>
      <c r="AL28" s="215"/>
      <c r="AM28" s="215"/>
      <c r="AN28" s="215"/>
      <c r="AO28" s="215"/>
      <c r="AP28" s="215"/>
      <c r="AQ28" s="215"/>
      <c r="AR28" s="215"/>
      <c r="AS28" s="215"/>
      <c r="AT28" s="215"/>
      <c r="AU28" s="215"/>
      <c r="AV28" s="215"/>
      <c r="AW28" s="215"/>
      <c r="AX28" s="215"/>
      <c r="AY28" s="215"/>
      <c r="AZ28" s="215"/>
      <c r="BA28" s="254" t="str">
        <f>C28</f>
        <v>Výkonné spínací síťové zdroje PROmax se vyznačují dlouhou životností a byly navrženy tak, aby splňovaly i ty nejnáročnější požadavky. Spolehlivě se vypořádají s trvalým přetížením do 20 % nebo s krátkodobými špičkovými zátěžemi ve výši 300 %, které se vyskytují při vysokých teplotách v řídicím rozvaděči.</v>
      </c>
      <c r="BB28" s="215"/>
      <c r="BC28" s="215"/>
      <c r="BD28" s="215"/>
      <c r="BE28" s="215"/>
      <c r="BF28" s="215"/>
      <c r="BG28" s="215"/>
      <c r="BH28" s="215"/>
    </row>
    <row r="29" spans="1:60" outlineLevel="1" x14ac:dyDescent="0.2">
      <c r="A29" s="239">
        <v>10</v>
      </c>
      <c r="B29" s="240" t="s">
        <v>241</v>
      </c>
      <c r="C29" s="257" t="s">
        <v>242</v>
      </c>
      <c r="D29" s="241" t="s">
        <v>243</v>
      </c>
      <c r="E29" s="242">
        <v>99</v>
      </c>
      <c r="F29" s="243"/>
      <c r="G29" s="244">
        <f>ROUND(E29*F29,2)</f>
        <v>0</v>
      </c>
      <c r="H29" s="243"/>
      <c r="I29" s="244">
        <f>ROUND(E29*H29,2)</f>
        <v>0</v>
      </c>
      <c r="J29" s="243"/>
      <c r="K29" s="244">
        <f>ROUND(E29*J29,2)</f>
        <v>0</v>
      </c>
      <c r="L29" s="244">
        <v>21</v>
      </c>
      <c r="M29" s="244">
        <f>G29*(1+L29/100)</f>
        <v>0</v>
      </c>
      <c r="N29" s="242">
        <v>0</v>
      </c>
      <c r="O29" s="242">
        <f>ROUND(E29*N29,2)</f>
        <v>0</v>
      </c>
      <c r="P29" s="242">
        <v>0</v>
      </c>
      <c r="Q29" s="242">
        <f>ROUND(E29*P29,2)</f>
        <v>0</v>
      </c>
      <c r="R29" s="244"/>
      <c r="S29" s="244" t="s">
        <v>135</v>
      </c>
      <c r="T29" s="245" t="s">
        <v>124</v>
      </c>
      <c r="U29" s="225">
        <v>0</v>
      </c>
      <c r="V29" s="225">
        <f>ROUND(E29*U29,2)</f>
        <v>0</v>
      </c>
      <c r="W29" s="225"/>
      <c r="X29" s="225" t="s">
        <v>235</v>
      </c>
      <c r="Y29" s="225" t="s">
        <v>118</v>
      </c>
      <c r="Z29" s="215"/>
      <c r="AA29" s="215"/>
      <c r="AB29" s="215"/>
      <c r="AC29" s="215"/>
      <c r="AD29" s="215"/>
      <c r="AE29" s="215"/>
      <c r="AF29" s="215"/>
      <c r="AG29" s="215" t="s">
        <v>236</v>
      </c>
      <c r="AH29" s="215"/>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ht="22.5" outlineLevel="2" x14ac:dyDescent="0.2">
      <c r="A30" s="222"/>
      <c r="B30" s="223"/>
      <c r="C30" s="259" t="s">
        <v>244</v>
      </c>
      <c r="D30" s="253"/>
      <c r="E30" s="253"/>
      <c r="F30" s="253"/>
      <c r="G30" s="253"/>
      <c r="H30" s="225"/>
      <c r="I30" s="225"/>
      <c r="J30" s="225"/>
      <c r="K30" s="225"/>
      <c r="L30" s="225"/>
      <c r="M30" s="225"/>
      <c r="N30" s="224"/>
      <c r="O30" s="224"/>
      <c r="P30" s="224"/>
      <c r="Q30" s="224"/>
      <c r="R30" s="225"/>
      <c r="S30" s="225"/>
      <c r="T30" s="225"/>
      <c r="U30" s="225"/>
      <c r="V30" s="225"/>
      <c r="W30" s="225"/>
      <c r="X30" s="225"/>
      <c r="Y30" s="225"/>
      <c r="Z30" s="215"/>
      <c r="AA30" s="215"/>
      <c r="AB30" s="215"/>
      <c r="AC30" s="215"/>
      <c r="AD30" s="215"/>
      <c r="AE30" s="215"/>
      <c r="AF30" s="215"/>
      <c r="AG30" s="215" t="s">
        <v>168</v>
      </c>
      <c r="AH30" s="215"/>
      <c r="AI30" s="215"/>
      <c r="AJ30" s="215"/>
      <c r="AK30" s="215"/>
      <c r="AL30" s="215"/>
      <c r="AM30" s="215"/>
      <c r="AN30" s="215"/>
      <c r="AO30" s="215"/>
      <c r="AP30" s="215"/>
      <c r="AQ30" s="215"/>
      <c r="AR30" s="215"/>
      <c r="AS30" s="215"/>
      <c r="AT30" s="215"/>
      <c r="AU30" s="215"/>
      <c r="AV30" s="215"/>
      <c r="AW30" s="215"/>
      <c r="AX30" s="215"/>
      <c r="AY30" s="215"/>
      <c r="AZ30" s="215"/>
      <c r="BA30" s="254" t="str">
        <f>C30</f>
        <v>Uživatelská  grafická vizualizace na pracovní stanici (PC)  - kompletní pro danou technologii. Technologické schémata definovaného zařízení, dynamizace technologických schémat, nastavení paramerů, vyzkousení funkce pracovní stanice.</v>
      </c>
      <c r="BB30" s="215"/>
      <c r="BC30" s="215"/>
      <c r="BD30" s="215"/>
      <c r="BE30" s="215"/>
      <c r="BF30" s="215"/>
      <c r="BG30" s="215"/>
      <c r="BH30" s="215"/>
    </row>
    <row r="31" spans="1:60" outlineLevel="1" x14ac:dyDescent="0.2">
      <c r="A31" s="239">
        <v>11</v>
      </c>
      <c r="B31" s="240" t="s">
        <v>245</v>
      </c>
      <c r="C31" s="257" t="s">
        <v>246</v>
      </c>
      <c r="D31" s="241" t="s">
        <v>243</v>
      </c>
      <c r="E31" s="242">
        <v>99</v>
      </c>
      <c r="F31" s="243"/>
      <c r="G31" s="244">
        <f>ROUND(E31*F31,2)</f>
        <v>0</v>
      </c>
      <c r="H31" s="243"/>
      <c r="I31" s="244">
        <f>ROUND(E31*H31,2)</f>
        <v>0</v>
      </c>
      <c r="J31" s="243"/>
      <c r="K31" s="244">
        <f>ROUND(E31*J31,2)</f>
        <v>0</v>
      </c>
      <c r="L31" s="244">
        <v>21</v>
      </c>
      <c r="M31" s="244">
        <f>G31*(1+L31/100)</f>
        <v>0</v>
      </c>
      <c r="N31" s="242">
        <v>0</v>
      </c>
      <c r="O31" s="242">
        <f>ROUND(E31*N31,2)</f>
        <v>0</v>
      </c>
      <c r="P31" s="242">
        <v>0</v>
      </c>
      <c r="Q31" s="242">
        <f>ROUND(E31*P31,2)</f>
        <v>0</v>
      </c>
      <c r="R31" s="244"/>
      <c r="S31" s="244" t="s">
        <v>135</v>
      </c>
      <c r="T31" s="245" t="s">
        <v>124</v>
      </c>
      <c r="U31" s="225">
        <v>0</v>
      </c>
      <c r="V31" s="225">
        <f>ROUND(E31*U31,2)</f>
        <v>0</v>
      </c>
      <c r="W31" s="225"/>
      <c r="X31" s="225" t="s">
        <v>125</v>
      </c>
      <c r="Y31" s="225" t="s">
        <v>118</v>
      </c>
      <c r="Z31" s="215"/>
      <c r="AA31" s="215"/>
      <c r="AB31" s="215"/>
      <c r="AC31" s="215"/>
      <c r="AD31" s="215"/>
      <c r="AE31" s="215"/>
      <c r="AF31" s="215"/>
      <c r="AG31" s="215" t="s">
        <v>126</v>
      </c>
      <c r="AH31" s="215"/>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ht="22.5" outlineLevel="2" x14ac:dyDescent="0.2">
      <c r="A32" s="222"/>
      <c r="B32" s="223"/>
      <c r="C32" s="259" t="s">
        <v>247</v>
      </c>
      <c r="D32" s="253"/>
      <c r="E32" s="253"/>
      <c r="F32" s="253"/>
      <c r="G32" s="253"/>
      <c r="H32" s="225"/>
      <c r="I32" s="225"/>
      <c r="J32" s="225"/>
      <c r="K32" s="225"/>
      <c r="L32" s="225"/>
      <c r="M32" s="225"/>
      <c r="N32" s="224"/>
      <c r="O32" s="224"/>
      <c r="P32" s="224"/>
      <c r="Q32" s="224"/>
      <c r="R32" s="225"/>
      <c r="S32" s="225"/>
      <c r="T32" s="225"/>
      <c r="U32" s="225"/>
      <c r="V32" s="225"/>
      <c r="W32" s="225"/>
      <c r="X32" s="225"/>
      <c r="Y32" s="225"/>
      <c r="Z32" s="215"/>
      <c r="AA32" s="215"/>
      <c r="AB32" s="215"/>
      <c r="AC32" s="215"/>
      <c r="AD32" s="215"/>
      <c r="AE32" s="215"/>
      <c r="AF32" s="215"/>
      <c r="AG32" s="215" t="s">
        <v>168</v>
      </c>
      <c r="AH32" s="215"/>
      <c r="AI32" s="215"/>
      <c r="AJ32" s="215"/>
      <c r="AK32" s="215"/>
      <c r="AL32" s="215"/>
      <c r="AM32" s="215"/>
      <c r="AN32" s="215"/>
      <c r="AO32" s="215"/>
      <c r="AP32" s="215"/>
      <c r="AQ32" s="215"/>
      <c r="AR32" s="215"/>
      <c r="AS32" s="215"/>
      <c r="AT32" s="215"/>
      <c r="AU32" s="215"/>
      <c r="AV32" s="215"/>
      <c r="AW32" s="215"/>
      <c r="AX32" s="215"/>
      <c r="AY32" s="215"/>
      <c r="AZ32" s="215"/>
      <c r="BA32" s="254" t="str">
        <f>C32</f>
        <v>Zpracování regulacních algoritmu dle uvedené technologie DPS, nastavení parameru, reglacních konstant regulátoru, naprogramování časovych programu,</v>
      </c>
      <c r="BB32" s="215"/>
      <c r="BC32" s="215"/>
      <c r="BD32" s="215"/>
      <c r="BE32" s="215"/>
      <c r="BF32" s="215"/>
      <c r="BG32" s="215"/>
      <c r="BH32" s="215"/>
    </row>
    <row r="33" spans="1:60" outlineLevel="1" x14ac:dyDescent="0.2">
      <c r="A33" s="239">
        <v>12</v>
      </c>
      <c r="B33" s="240" t="s">
        <v>248</v>
      </c>
      <c r="C33" s="257" t="s">
        <v>249</v>
      </c>
      <c r="D33" s="241" t="s">
        <v>243</v>
      </c>
      <c r="E33" s="242">
        <v>99</v>
      </c>
      <c r="F33" s="243"/>
      <c r="G33" s="244">
        <f>ROUND(E33*F33,2)</f>
        <v>0</v>
      </c>
      <c r="H33" s="243"/>
      <c r="I33" s="244">
        <f>ROUND(E33*H33,2)</f>
        <v>0</v>
      </c>
      <c r="J33" s="243"/>
      <c r="K33" s="244">
        <f>ROUND(E33*J33,2)</f>
        <v>0</v>
      </c>
      <c r="L33" s="244">
        <v>21</v>
      </c>
      <c r="M33" s="244">
        <f>G33*(1+L33/100)</f>
        <v>0</v>
      </c>
      <c r="N33" s="242">
        <v>0</v>
      </c>
      <c r="O33" s="242">
        <f>ROUND(E33*N33,2)</f>
        <v>0</v>
      </c>
      <c r="P33" s="242">
        <v>0</v>
      </c>
      <c r="Q33" s="242">
        <f>ROUND(E33*P33,2)</f>
        <v>0</v>
      </c>
      <c r="R33" s="244"/>
      <c r="S33" s="244" t="s">
        <v>135</v>
      </c>
      <c r="T33" s="245" t="s">
        <v>124</v>
      </c>
      <c r="U33" s="225">
        <v>0</v>
      </c>
      <c r="V33" s="225">
        <f>ROUND(E33*U33,2)</f>
        <v>0</v>
      </c>
      <c r="W33" s="225"/>
      <c r="X33" s="225" t="s">
        <v>125</v>
      </c>
      <c r="Y33" s="225" t="s">
        <v>118</v>
      </c>
      <c r="Z33" s="215"/>
      <c r="AA33" s="215"/>
      <c r="AB33" s="215"/>
      <c r="AC33" s="215"/>
      <c r="AD33" s="215"/>
      <c r="AE33" s="215"/>
      <c r="AF33" s="215"/>
      <c r="AG33" s="215" t="s">
        <v>126</v>
      </c>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ht="22.5" outlineLevel="2" x14ac:dyDescent="0.2">
      <c r="A34" s="222"/>
      <c r="B34" s="223"/>
      <c r="C34" s="259" t="s">
        <v>250</v>
      </c>
      <c r="D34" s="253"/>
      <c r="E34" s="253"/>
      <c r="F34" s="253"/>
      <c r="G34" s="253"/>
      <c r="H34" s="225"/>
      <c r="I34" s="225"/>
      <c r="J34" s="225"/>
      <c r="K34" s="225"/>
      <c r="L34" s="225"/>
      <c r="M34" s="225"/>
      <c r="N34" s="224"/>
      <c r="O34" s="224"/>
      <c r="P34" s="224"/>
      <c r="Q34" s="224"/>
      <c r="R34" s="225"/>
      <c r="S34" s="225"/>
      <c r="T34" s="225"/>
      <c r="U34" s="225"/>
      <c r="V34" s="225"/>
      <c r="W34" s="225"/>
      <c r="X34" s="225"/>
      <c r="Y34" s="225"/>
      <c r="Z34" s="215"/>
      <c r="AA34" s="215"/>
      <c r="AB34" s="215"/>
      <c r="AC34" s="215"/>
      <c r="AD34" s="215"/>
      <c r="AE34" s="215"/>
      <c r="AF34" s="215"/>
      <c r="AG34" s="215" t="s">
        <v>168</v>
      </c>
      <c r="AH34" s="215"/>
      <c r="AI34" s="215"/>
      <c r="AJ34" s="215"/>
      <c r="AK34" s="215"/>
      <c r="AL34" s="215"/>
      <c r="AM34" s="215"/>
      <c r="AN34" s="215"/>
      <c r="AO34" s="215"/>
      <c r="AP34" s="215"/>
      <c r="AQ34" s="215"/>
      <c r="AR34" s="215"/>
      <c r="AS34" s="215"/>
      <c r="AT34" s="215"/>
      <c r="AU34" s="215"/>
      <c r="AV34" s="215"/>
      <c r="AW34" s="215"/>
      <c r="AX34" s="215"/>
      <c r="AY34" s="215"/>
      <c r="AZ34" s="215"/>
      <c r="BA34" s="254" t="str">
        <f>C34</f>
        <v>Odzkoušení zapojení všech zapojených signálů, ověření a ozkoušení vazeb na ŘS, nastvení parametrů prvků, odzkoušení chodů a havarijních stavů,</v>
      </c>
      <c r="BB34" s="215"/>
      <c r="BC34" s="215"/>
      <c r="BD34" s="215"/>
      <c r="BE34" s="215"/>
      <c r="BF34" s="215"/>
      <c r="BG34" s="215"/>
      <c r="BH34" s="215"/>
    </row>
    <row r="35" spans="1:60" outlineLevel="1" x14ac:dyDescent="0.2">
      <c r="A35" s="239">
        <v>13</v>
      </c>
      <c r="B35" s="240" t="s">
        <v>251</v>
      </c>
      <c r="C35" s="257" t="s">
        <v>252</v>
      </c>
      <c r="D35" s="241" t="s">
        <v>253</v>
      </c>
      <c r="E35" s="242">
        <v>99</v>
      </c>
      <c r="F35" s="243"/>
      <c r="G35" s="244">
        <f>ROUND(E35*F35,2)</f>
        <v>0</v>
      </c>
      <c r="H35" s="243"/>
      <c r="I35" s="244">
        <f>ROUND(E35*H35,2)</f>
        <v>0</v>
      </c>
      <c r="J35" s="243"/>
      <c r="K35" s="244">
        <f>ROUND(E35*J35,2)</f>
        <v>0</v>
      </c>
      <c r="L35" s="244">
        <v>21</v>
      </c>
      <c r="M35" s="244">
        <f>G35*(1+L35/100)</f>
        <v>0</v>
      </c>
      <c r="N35" s="242">
        <v>0</v>
      </c>
      <c r="O35" s="242">
        <f>ROUND(E35*N35,2)</f>
        <v>0</v>
      </c>
      <c r="P35" s="242">
        <v>0</v>
      </c>
      <c r="Q35" s="242">
        <f>ROUND(E35*P35,2)</f>
        <v>0</v>
      </c>
      <c r="R35" s="244"/>
      <c r="S35" s="244" t="s">
        <v>135</v>
      </c>
      <c r="T35" s="245" t="s">
        <v>124</v>
      </c>
      <c r="U35" s="225">
        <v>0</v>
      </c>
      <c r="V35" s="225">
        <f>ROUND(E35*U35,2)</f>
        <v>0</v>
      </c>
      <c r="W35" s="225"/>
      <c r="X35" s="225" t="s">
        <v>129</v>
      </c>
      <c r="Y35" s="225" t="s">
        <v>118</v>
      </c>
      <c r="Z35" s="215"/>
      <c r="AA35" s="215"/>
      <c r="AB35" s="215"/>
      <c r="AC35" s="215"/>
      <c r="AD35" s="215"/>
      <c r="AE35" s="215"/>
      <c r="AF35" s="215"/>
      <c r="AG35" s="215" t="s">
        <v>130</v>
      </c>
      <c r="AH35" s="215"/>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row>
    <row r="36" spans="1:60" outlineLevel="2" x14ac:dyDescent="0.2">
      <c r="A36" s="222"/>
      <c r="B36" s="223"/>
      <c r="C36" s="259" t="s">
        <v>254</v>
      </c>
      <c r="D36" s="253"/>
      <c r="E36" s="253"/>
      <c r="F36" s="253"/>
      <c r="G36" s="253"/>
      <c r="H36" s="225"/>
      <c r="I36" s="225"/>
      <c r="J36" s="225"/>
      <c r="K36" s="225"/>
      <c r="L36" s="225"/>
      <c r="M36" s="225"/>
      <c r="N36" s="224"/>
      <c r="O36" s="224"/>
      <c r="P36" s="224"/>
      <c r="Q36" s="224"/>
      <c r="R36" s="225"/>
      <c r="S36" s="225"/>
      <c r="T36" s="225"/>
      <c r="U36" s="225"/>
      <c r="V36" s="225"/>
      <c r="W36" s="225"/>
      <c r="X36" s="225"/>
      <c r="Y36" s="225"/>
      <c r="Z36" s="215"/>
      <c r="AA36" s="215"/>
      <c r="AB36" s="215"/>
      <c r="AC36" s="215"/>
      <c r="AD36" s="215"/>
      <c r="AE36" s="215"/>
      <c r="AF36" s="215"/>
      <c r="AG36" s="215" t="s">
        <v>168</v>
      </c>
      <c r="AH36" s="215"/>
      <c r="AI36" s="215"/>
      <c r="AJ36" s="215"/>
      <c r="AK36" s="215"/>
      <c r="AL36" s="215"/>
      <c r="AM36" s="215"/>
      <c r="AN36" s="215"/>
      <c r="AO36" s="215"/>
      <c r="AP36" s="215"/>
      <c r="AQ36" s="215"/>
      <c r="AR36" s="215"/>
      <c r="AS36" s="215"/>
      <c r="AT36" s="215"/>
      <c r="AU36" s="215"/>
      <c r="AV36" s="215"/>
      <c r="AW36" s="215"/>
      <c r="AX36" s="215"/>
      <c r="AY36" s="215"/>
      <c r="AZ36" s="215"/>
      <c r="BA36" s="254" t="str">
        <f>C36</f>
        <v>Odzkoušení zapojení  komunikace s příslušnou OPS , nastavení včetně přizpůsobení požadovaným  úrovním uživatelského  přístupu</v>
      </c>
      <c r="BB36" s="215"/>
      <c r="BC36" s="215"/>
      <c r="BD36" s="215"/>
      <c r="BE36" s="215"/>
      <c r="BF36" s="215"/>
      <c r="BG36" s="215"/>
      <c r="BH36" s="215"/>
    </row>
    <row r="37" spans="1:60" outlineLevel="1" x14ac:dyDescent="0.2">
      <c r="A37" s="239">
        <v>14</v>
      </c>
      <c r="B37" s="240" t="s">
        <v>255</v>
      </c>
      <c r="C37" s="257" t="s">
        <v>256</v>
      </c>
      <c r="D37" s="241" t="s">
        <v>243</v>
      </c>
      <c r="E37" s="242">
        <v>99</v>
      </c>
      <c r="F37" s="243"/>
      <c r="G37" s="244">
        <f>ROUND(E37*F37,2)</f>
        <v>0</v>
      </c>
      <c r="H37" s="243"/>
      <c r="I37" s="244">
        <f>ROUND(E37*H37,2)</f>
        <v>0</v>
      </c>
      <c r="J37" s="243"/>
      <c r="K37" s="244">
        <f>ROUND(E37*J37,2)</f>
        <v>0</v>
      </c>
      <c r="L37" s="244">
        <v>21</v>
      </c>
      <c r="M37" s="244">
        <f>G37*(1+L37/100)</f>
        <v>0</v>
      </c>
      <c r="N37" s="242">
        <v>0</v>
      </c>
      <c r="O37" s="242">
        <f>ROUND(E37*N37,2)</f>
        <v>0</v>
      </c>
      <c r="P37" s="242">
        <v>0</v>
      </c>
      <c r="Q37" s="242">
        <f>ROUND(E37*P37,2)</f>
        <v>0</v>
      </c>
      <c r="R37" s="244"/>
      <c r="S37" s="244" t="s">
        <v>135</v>
      </c>
      <c r="T37" s="245" t="s">
        <v>124</v>
      </c>
      <c r="U37" s="225">
        <v>0</v>
      </c>
      <c r="V37" s="225">
        <f>ROUND(E37*U37,2)</f>
        <v>0</v>
      </c>
      <c r="W37" s="225"/>
      <c r="X37" s="225" t="s">
        <v>125</v>
      </c>
      <c r="Y37" s="225" t="s">
        <v>118</v>
      </c>
      <c r="Z37" s="215"/>
      <c r="AA37" s="215"/>
      <c r="AB37" s="215"/>
      <c r="AC37" s="215"/>
      <c r="AD37" s="215"/>
      <c r="AE37" s="215"/>
      <c r="AF37" s="215"/>
      <c r="AG37" s="215" t="s">
        <v>126</v>
      </c>
      <c r="AH37" s="215"/>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outlineLevel="2" x14ac:dyDescent="0.2">
      <c r="A38" s="222"/>
      <c r="B38" s="223"/>
      <c r="C38" s="259" t="s">
        <v>257</v>
      </c>
      <c r="D38" s="253"/>
      <c r="E38" s="253"/>
      <c r="F38" s="253"/>
      <c r="G38" s="253"/>
      <c r="H38" s="225"/>
      <c r="I38" s="225"/>
      <c r="J38" s="225"/>
      <c r="K38" s="225"/>
      <c r="L38" s="225"/>
      <c r="M38" s="225"/>
      <c r="N38" s="224"/>
      <c r="O38" s="224"/>
      <c r="P38" s="224"/>
      <c r="Q38" s="224"/>
      <c r="R38" s="225"/>
      <c r="S38" s="225"/>
      <c r="T38" s="225"/>
      <c r="U38" s="225"/>
      <c r="V38" s="225"/>
      <c r="W38" s="225"/>
      <c r="X38" s="225"/>
      <c r="Y38" s="225"/>
      <c r="Z38" s="215"/>
      <c r="AA38" s="215"/>
      <c r="AB38" s="215"/>
      <c r="AC38" s="215"/>
      <c r="AD38" s="215"/>
      <c r="AE38" s="215"/>
      <c r="AF38" s="215"/>
      <c r="AG38" s="215" t="s">
        <v>168</v>
      </c>
      <c r="AH38" s="215"/>
      <c r="AI38" s="215"/>
      <c r="AJ38" s="215"/>
      <c r="AK38" s="215"/>
      <c r="AL38" s="215"/>
      <c r="AM38" s="215"/>
      <c r="AN38" s="215"/>
      <c r="AO38" s="215"/>
      <c r="AP38" s="215"/>
      <c r="AQ38" s="215"/>
      <c r="AR38" s="215"/>
      <c r="AS38" s="215"/>
      <c r="AT38" s="215"/>
      <c r="AU38" s="215"/>
      <c r="AV38" s="215"/>
      <c r="AW38" s="215"/>
      <c r="AX38" s="215"/>
      <c r="AY38" s="215"/>
      <c r="AZ38" s="215"/>
      <c r="BA38" s="254" t="str">
        <f>C38</f>
        <v>Zaregulování systému MaR při zkušebním provozu - úpravava parametrů pro řízení polních přístrojů dle skutečného provozu</v>
      </c>
      <c r="BB38" s="215"/>
      <c r="BC38" s="215"/>
      <c r="BD38" s="215"/>
      <c r="BE38" s="215"/>
      <c r="BF38" s="215"/>
      <c r="BG38" s="215"/>
      <c r="BH38" s="215"/>
    </row>
    <row r="39" spans="1:60" outlineLevel="1" x14ac:dyDescent="0.2">
      <c r="A39" s="239">
        <v>15</v>
      </c>
      <c r="B39" s="240" t="s">
        <v>258</v>
      </c>
      <c r="C39" s="257" t="s">
        <v>259</v>
      </c>
      <c r="D39" s="241" t="s">
        <v>243</v>
      </c>
      <c r="E39" s="242">
        <v>99</v>
      </c>
      <c r="F39" s="243"/>
      <c r="G39" s="244">
        <f>ROUND(E39*F39,2)</f>
        <v>0</v>
      </c>
      <c r="H39" s="243"/>
      <c r="I39" s="244">
        <f>ROUND(E39*H39,2)</f>
        <v>0</v>
      </c>
      <c r="J39" s="243"/>
      <c r="K39" s="244">
        <f>ROUND(E39*J39,2)</f>
        <v>0</v>
      </c>
      <c r="L39" s="244">
        <v>21</v>
      </c>
      <c r="M39" s="244">
        <f>G39*(1+L39/100)</f>
        <v>0</v>
      </c>
      <c r="N39" s="242">
        <v>0</v>
      </c>
      <c r="O39" s="242">
        <f>ROUND(E39*N39,2)</f>
        <v>0</v>
      </c>
      <c r="P39" s="242">
        <v>0</v>
      </c>
      <c r="Q39" s="242">
        <f>ROUND(E39*P39,2)</f>
        <v>0</v>
      </c>
      <c r="R39" s="244"/>
      <c r="S39" s="244" t="s">
        <v>135</v>
      </c>
      <c r="T39" s="245" t="s">
        <v>124</v>
      </c>
      <c r="U39" s="225">
        <v>0</v>
      </c>
      <c r="V39" s="225">
        <f>ROUND(E39*U39,2)</f>
        <v>0</v>
      </c>
      <c r="W39" s="225"/>
      <c r="X39" s="225" t="s">
        <v>125</v>
      </c>
      <c r="Y39" s="225" t="s">
        <v>118</v>
      </c>
      <c r="Z39" s="215"/>
      <c r="AA39" s="215"/>
      <c r="AB39" s="215"/>
      <c r="AC39" s="215"/>
      <c r="AD39" s="215"/>
      <c r="AE39" s="215"/>
      <c r="AF39" s="215"/>
      <c r="AG39" s="215" t="s">
        <v>126</v>
      </c>
      <c r="AH39" s="215"/>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ht="22.5" outlineLevel="2" x14ac:dyDescent="0.2">
      <c r="A40" s="222"/>
      <c r="B40" s="223"/>
      <c r="C40" s="259" t="s">
        <v>260</v>
      </c>
      <c r="D40" s="253"/>
      <c r="E40" s="253"/>
      <c r="F40" s="253"/>
      <c r="G40" s="253"/>
      <c r="H40" s="225"/>
      <c r="I40" s="225"/>
      <c r="J40" s="225"/>
      <c r="K40" s="225"/>
      <c r="L40" s="225"/>
      <c r="M40" s="225"/>
      <c r="N40" s="224"/>
      <c r="O40" s="224"/>
      <c r="P40" s="224"/>
      <c r="Q40" s="224"/>
      <c r="R40" s="225"/>
      <c r="S40" s="225"/>
      <c r="T40" s="225"/>
      <c r="U40" s="225"/>
      <c r="V40" s="225"/>
      <c r="W40" s="225"/>
      <c r="X40" s="225"/>
      <c r="Y40" s="225"/>
      <c r="Z40" s="215"/>
      <c r="AA40" s="215"/>
      <c r="AB40" s="215"/>
      <c r="AC40" s="215"/>
      <c r="AD40" s="215"/>
      <c r="AE40" s="215"/>
      <c r="AF40" s="215"/>
      <c r="AG40" s="215" t="s">
        <v>168</v>
      </c>
      <c r="AH40" s="215"/>
      <c r="AI40" s="215"/>
      <c r="AJ40" s="215"/>
      <c r="AK40" s="215"/>
      <c r="AL40" s="215"/>
      <c r="AM40" s="215"/>
      <c r="AN40" s="215"/>
      <c r="AO40" s="215"/>
      <c r="AP40" s="215"/>
      <c r="AQ40" s="215"/>
      <c r="AR40" s="215"/>
      <c r="AS40" s="215"/>
      <c r="AT40" s="215"/>
      <c r="AU40" s="215"/>
      <c r="AV40" s="215"/>
      <c r="AW40" s="215"/>
      <c r="AX40" s="215"/>
      <c r="AY40" s="215"/>
      <c r="AZ40" s="215"/>
      <c r="BA40" s="254" t="str">
        <f>C40</f>
        <v>Zaregulování systému MaR při zkušebním provozu, kontrola adresace polních přístrojů, kontrola funce pohonů, čidel a ostaních instalovaných zařízení, nastavení komunikace sřídící jednotkou</v>
      </c>
      <c r="BB40" s="215"/>
      <c r="BC40" s="215"/>
      <c r="BD40" s="215"/>
      <c r="BE40" s="215"/>
      <c r="BF40" s="215"/>
      <c r="BG40" s="215"/>
      <c r="BH40" s="215"/>
    </row>
    <row r="41" spans="1:60" x14ac:dyDescent="0.2">
      <c r="A41" s="218" t="s">
        <v>111</v>
      </c>
      <c r="B41" s="219" t="s">
        <v>77</v>
      </c>
      <c r="C41" s="261" t="s">
        <v>78</v>
      </c>
      <c r="D41" s="235"/>
      <c r="E41" s="236"/>
      <c r="F41" s="237"/>
      <c r="G41" s="237">
        <f>SUMIF(AG42:AG44,"&lt;&gt;NOR",G42:G44)</f>
        <v>0</v>
      </c>
      <c r="H41" s="237"/>
      <c r="I41" s="237">
        <f>SUM(I42:I44)</f>
        <v>0</v>
      </c>
      <c r="J41" s="237"/>
      <c r="K41" s="237">
        <f>SUM(K42:K44)</f>
        <v>0</v>
      </c>
      <c r="L41" s="237"/>
      <c r="M41" s="237">
        <f>SUM(M42:M44)</f>
        <v>0</v>
      </c>
      <c r="N41" s="236"/>
      <c r="O41" s="236">
        <f>SUM(O42:O44)</f>
        <v>0</v>
      </c>
      <c r="P41" s="236"/>
      <c r="Q41" s="236">
        <f>SUM(Q42:Q44)</f>
        <v>0</v>
      </c>
      <c r="R41" s="237"/>
      <c r="S41" s="237"/>
      <c r="T41" s="238"/>
      <c r="U41" s="228"/>
      <c r="V41" s="228">
        <f>SUM(V42:V44)</f>
        <v>0</v>
      </c>
      <c r="W41" s="228"/>
      <c r="X41" s="228"/>
      <c r="Y41" s="228"/>
      <c r="AG41" t="s">
        <v>112</v>
      </c>
    </row>
    <row r="42" spans="1:60" outlineLevel="1" x14ac:dyDescent="0.2">
      <c r="A42" s="222"/>
      <c r="B42" s="223"/>
      <c r="C42" s="259" t="s">
        <v>261</v>
      </c>
      <c r="D42" s="253"/>
      <c r="E42" s="253"/>
      <c r="F42" s="253"/>
      <c r="G42" s="253"/>
      <c r="H42" s="225"/>
      <c r="I42" s="225"/>
      <c r="J42" s="225"/>
      <c r="K42" s="225"/>
      <c r="L42" s="225"/>
      <c r="M42" s="225"/>
      <c r="N42" s="224"/>
      <c r="O42" s="224"/>
      <c r="P42" s="224"/>
      <c r="Q42" s="224"/>
      <c r="R42" s="225"/>
      <c r="S42" s="225"/>
      <c r="T42" s="225"/>
      <c r="U42" s="225"/>
      <c r="V42" s="225"/>
      <c r="W42" s="225"/>
      <c r="X42" s="225"/>
      <c r="Y42" s="225"/>
      <c r="Z42" s="215"/>
      <c r="AA42" s="215"/>
      <c r="AB42" s="215"/>
      <c r="AC42" s="215"/>
      <c r="AD42" s="215"/>
      <c r="AE42" s="215"/>
      <c r="AF42" s="215"/>
      <c r="AG42" s="215" t="s">
        <v>168</v>
      </c>
      <c r="AH42" s="215"/>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row>
    <row r="43" spans="1:60" outlineLevel="1" x14ac:dyDescent="0.2">
      <c r="A43" s="239">
        <v>16</v>
      </c>
      <c r="B43" s="240" t="s">
        <v>262</v>
      </c>
      <c r="C43" s="257" t="s">
        <v>263</v>
      </c>
      <c r="D43" s="241" t="s">
        <v>208</v>
      </c>
      <c r="E43" s="242">
        <v>9</v>
      </c>
      <c r="F43" s="243"/>
      <c r="G43" s="244">
        <f>ROUND(E43*F43,2)</f>
        <v>0</v>
      </c>
      <c r="H43" s="243"/>
      <c r="I43" s="244">
        <f>ROUND(E43*H43,2)</f>
        <v>0</v>
      </c>
      <c r="J43" s="243"/>
      <c r="K43" s="244">
        <f>ROUND(E43*J43,2)</f>
        <v>0</v>
      </c>
      <c r="L43" s="244">
        <v>21</v>
      </c>
      <c r="M43" s="244">
        <f>G43*(1+L43/100)</f>
        <v>0</v>
      </c>
      <c r="N43" s="242">
        <v>0</v>
      </c>
      <c r="O43" s="242">
        <f>ROUND(E43*N43,2)</f>
        <v>0</v>
      </c>
      <c r="P43" s="242">
        <v>0</v>
      </c>
      <c r="Q43" s="242">
        <f>ROUND(E43*P43,2)</f>
        <v>0</v>
      </c>
      <c r="R43" s="244"/>
      <c r="S43" s="244" t="s">
        <v>135</v>
      </c>
      <c r="T43" s="245" t="s">
        <v>124</v>
      </c>
      <c r="U43" s="225">
        <v>0</v>
      </c>
      <c r="V43" s="225">
        <f>ROUND(E43*U43,2)</f>
        <v>0</v>
      </c>
      <c r="W43" s="225"/>
      <c r="X43" s="225" t="s">
        <v>129</v>
      </c>
      <c r="Y43" s="225" t="s">
        <v>118</v>
      </c>
      <c r="Z43" s="215"/>
      <c r="AA43" s="215"/>
      <c r="AB43" s="215"/>
      <c r="AC43" s="215"/>
      <c r="AD43" s="215"/>
      <c r="AE43" s="215"/>
      <c r="AF43" s="215"/>
      <c r="AG43" s="215" t="s">
        <v>130</v>
      </c>
      <c r="AH43" s="215"/>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outlineLevel="2" x14ac:dyDescent="0.2">
      <c r="A44" s="222"/>
      <c r="B44" s="223"/>
      <c r="C44" s="259" t="s">
        <v>264</v>
      </c>
      <c r="D44" s="253"/>
      <c r="E44" s="253"/>
      <c r="F44" s="253"/>
      <c r="G44" s="253"/>
      <c r="H44" s="225"/>
      <c r="I44" s="225"/>
      <c r="J44" s="225"/>
      <c r="K44" s="225"/>
      <c r="L44" s="225"/>
      <c r="M44" s="225"/>
      <c r="N44" s="224"/>
      <c r="O44" s="224"/>
      <c r="P44" s="224"/>
      <c r="Q44" s="224"/>
      <c r="R44" s="225"/>
      <c r="S44" s="225"/>
      <c r="T44" s="225"/>
      <c r="U44" s="225"/>
      <c r="V44" s="225"/>
      <c r="W44" s="225"/>
      <c r="X44" s="225"/>
      <c r="Y44" s="225"/>
      <c r="Z44" s="215"/>
      <c r="AA44" s="215"/>
      <c r="AB44" s="215"/>
      <c r="AC44" s="215"/>
      <c r="AD44" s="215"/>
      <c r="AE44" s="215"/>
      <c r="AF44" s="215"/>
      <c r="AG44" s="215" t="s">
        <v>168</v>
      </c>
      <c r="AH44" s="215"/>
      <c r="AI44" s="215"/>
      <c r="AJ44" s="215"/>
      <c r="AK44" s="215"/>
      <c r="AL44" s="215"/>
      <c r="AM44" s="215"/>
      <c r="AN44" s="215"/>
      <c r="AO44" s="215"/>
      <c r="AP44" s="215"/>
      <c r="AQ44" s="215"/>
      <c r="AR44" s="215"/>
      <c r="AS44" s="215"/>
      <c r="AT44" s="215"/>
      <c r="AU44" s="215"/>
      <c r="AV44" s="215"/>
      <c r="AW44" s="215"/>
      <c r="AX44" s="215"/>
      <c r="AY44" s="215"/>
      <c r="AZ44" s="215"/>
      <c r="BA44" s="254" t="str">
        <f>C44</f>
        <v>Montáž pohonu na daný typ ventilun,  aretace, připojení kabelu  na svorky, utažení ucpávky  kabelu,  nastavení hodnoty dle požadavku PD</v>
      </c>
      <c r="BB44" s="215"/>
      <c r="BC44" s="215"/>
      <c r="BD44" s="215"/>
      <c r="BE44" s="215"/>
      <c r="BF44" s="215"/>
      <c r="BG44" s="215"/>
      <c r="BH44" s="215"/>
    </row>
    <row r="45" spans="1:60" x14ac:dyDescent="0.2">
      <c r="A45" s="3"/>
      <c r="B45" s="4"/>
      <c r="C45" s="260"/>
      <c r="D45" s="6"/>
      <c r="E45" s="3"/>
      <c r="F45" s="3"/>
      <c r="G45" s="3"/>
      <c r="H45" s="3"/>
      <c r="I45" s="3"/>
      <c r="J45" s="3"/>
      <c r="K45" s="3"/>
      <c r="L45" s="3"/>
      <c r="M45" s="3"/>
      <c r="N45" s="3"/>
      <c r="O45" s="3"/>
      <c r="P45" s="3"/>
      <c r="Q45" s="3"/>
      <c r="R45" s="3"/>
      <c r="S45" s="3"/>
      <c r="T45" s="3"/>
      <c r="U45" s="3"/>
      <c r="V45" s="3"/>
      <c r="W45" s="3"/>
      <c r="X45" s="3"/>
      <c r="Y45" s="3"/>
      <c r="AE45">
        <v>15</v>
      </c>
      <c r="AF45">
        <v>21</v>
      </c>
      <c r="AG45" t="s">
        <v>97</v>
      </c>
    </row>
    <row r="46" spans="1:60" x14ac:dyDescent="0.2">
      <c r="A46" s="218"/>
      <c r="B46" s="219" t="s">
        <v>29</v>
      </c>
      <c r="C46" s="261"/>
      <c r="D46" s="220"/>
      <c r="E46" s="221"/>
      <c r="F46" s="221"/>
      <c r="G46" s="238">
        <f>G8+G14+G41</f>
        <v>0</v>
      </c>
      <c r="H46" s="3"/>
      <c r="I46" s="3"/>
      <c r="J46" s="3"/>
      <c r="K46" s="3"/>
      <c r="L46" s="3"/>
      <c r="M46" s="3"/>
      <c r="N46" s="3"/>
      <c r="O46" s="3"/>
      <c r="P46" s="3"/>
      <c r="Q46" s="3"/>
      <c r="R46" s="3"/>
      <c r="S46" s="3"/>
      <c r="T46" s="3"/>
      <c r="U46" s="3"/>
      <c r="V46" s="3"/>
      <c r="W46" s="3"/>
      <c r="X46" s="3"/>
      <c r="Y46" s="3"/>
      <c r="AE46">
        <f>SUMIF(L7:L44,AE45,G7:G44)</f>
        <v>0</v>
      </c>
      <c r="AF46">
        <f>SUMIF(L7:L44,AF45,G7:G44)</f>
        <v>0</v>
      </c>
      <c r="AG46" t="s">
        <v>205</v>
      </c>
    </row>
    <row r="47" spans="1:60" x14ac:dyDescent="0.2">
      <c r="C47" s="262"/>
      <c r="D47" s="10"/>
      <c r="AG47" t="s">
        <v>206</v>
      </c>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formatRows="0"/>
  <mergeCells count="21">
    <mergeCell ref="C40:G40"/>
    <mergeCell ref="C42:G42"/>
    <mergeCell ref="C44:G44"/>
    <mergeCell ref="C28:G28"/>
    <mergeCell ref="C30:G30"/>
    <mergeCell ref="C32:G32"/>
    <mergeCell ref="C34:G34"/>
    <mergeCell ref="C36:G36"/>
    <mergeCell ref="C38:G38"/>
    <mergeCell ref="C16:G16"/>
    <mergeCell ref="C18:G18"/>
    <mergeCell ref="C20:G20"/>
    <mergeCell ref="C22:G22"/>
    <mergeCell ref="C24:G24"/>
    <mergeCell ref="C26:G26"/>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SO-331 SO-331.1 Pol</vt:lpstr>
      <vt:lpstr>SO-331 SO-331.2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'SO-331 SO-331.1 Pol'!Názvy_tisku</vt:lpstr>
      <vt:lpstr>'SO-331 SO-331.2 Pol'!Názvy_tisku</vt:lpstr>
      <vt:lpstr>oadresa</vt:lpstr>
      <vt:lpstr>Stavba!Objednatel</vt:lpstr>
      <vt:lpstr>Stavba!Objekt</vt:lpstr>
      <vt:lpstr>'SO-331 SO-331.1 Pol'!Oblast_tisku</vt:lpstr>
      <vt:lpstr>'SO-331 SO-331.2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Sladkovsky</dc:creator>
  <cp:lastModifiedBy>Jakub Sladkovský</cp:lastModifiedBy>
  <cp:lastPrinted>2019-03-19T12:27:02Z</cp:lastPrinted>
  <dcterms:created xsi:type="dcterms:W3CDTF">2009-04-08T07:15:50Z</dcterms:created>
  <dcterms:modified xsi:type="dcterms:W3CDTF">2023-01-17T13:09:30Z</dcterms:modified>
</cp:coreProperties>
</file>